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2435" windowHeight="13620" activeTab="1"/>
  </bookViews>
  <sheets>
    <sheet name="Sheet1" sheetId="1" r:id="rId1"/>
    <sheet name="Radiative Imbalance" sheetId="4" r:id="rId2"/>
  </sheets>
  <externalReferences>
    <externalReference r:id="rId3"/>
  </externalReferences>
  <calcPr calcId="145621"/>
  <webPublishObjects count="1">
    <webPublishObject id="18356" divId="radiative_imbalance2_18356" destinationFile="W:\html\sealevel\radiative_imbalance2.html" title="Earth's Radiative Energy Imbalance"/>
  </webPublishObjects>
</workbook>
</file>

<file path=xl/calcChain.xml><?xml version="1.0" encoding="utf-8"?>
<calcChain xmlns="http://schemas.openxmlformats.org/spreadsheetml/2006/main">
  <c r="E29" i="1" l="1"/>
  <c r="B29" i="1"/>
  <c r="D11" i="4"/>
  <c r="D15" i="4"/>
  <c r="D16" i="4"/>
  <c r="D35" i="4"/>
  <c r="F26" i="4" l="1"/>
  <c r="E6" i="4"/>
  <c r="B9" i="4"/>
  <c r="E18" i="4"/>
  <c r="D18" i="4"/>
  <c r="E9" i="4"/>
  <c r="B5" i="4"/>
  <c r="D6" i="4"/>
  <c r="E11" i="4"/>
  <c r="B18" i="4"/>
  <c r="B35" i="4"/>
  <c r="D9" i="4"/>
  <c r="B6" i="4"/>
  <c r="B7" i="4" l="1"/>
  <c r="E12" i="4"/>
  <c r="E13" i="4" s="1"/>
  <c r="D12" i="4"/>
  <c r="D13" i="4" s="1"/>
  <c r="E22" i="1"/>
  <c r="E24" i="1" s="1"/>
  <c r="E15" i="1"/>
  <c r="E7" i="1"/>
  <c r="D22" i="1"/>
  <c r="D29" i="1" s="1"/>
  <c r="D15" i="1"/>
  <c r="D7" i="1"/>
  <c r="B22" i="1"/>
  <c r="B24" i="1" s="1"/>
  <c r="B15" i="1"/>
  <c r="B7" i="1"/>
  <c r="E20" i="1"/>
  <c r="D20" i="1"/>
  <c r="B20" i="1"/>
  <c r="E35" i="4"/>
  <c r="B16" i="4"/>
  <c r="E15" i="4"/>
  <c r="D29" i="4"/>
  <c r="E5" i="4"/>
  <c r="E29" i="4"/>
  <c r="D5" i="4"/>
  <c r="B15" i="4"/>
  <c r="B11" i="4"/>
  <c r="B29" i="4"/>
  <c r="E16" i="4"/>
  <c r="D23" i="1" l="1"/>
  <c r="D24" i="1"/>
  <c r="D25" i="1" s="1"/>
  <c r="D26" i="1" s="1"/>
  <c r="D27" i="1" s="1"/>
  <c r="D30" i="1"/>
  <c r="D31" i="1" s="1"/>
  <c r="B12" i="4"/>
  <c r="B13" i="4" s="1"/>
  <c r="E23" i="1"/>
  <c r="E30" i="1" s="1"/>
  <c r="E31" i="1" s="1"/>
  <c r="B23" i="1"/>
  <c r="B30" i="1" s="1"/>
  <c r="B31" i="1" s="1"/>
  <c r="E25" i="1"/>
  <c r="E26" i="1" s="1"/>
  <c r="E27" i="1" s="1"/>
  <c r="E16" i="1"/>
  <c r="D16" i="1"/>
  <c r="B16" i="1"/>
  <c r="B25" i="1"/>
  <c r="B26" i="1" s="1"/>
  <c r="B27" i="1" s="1"/>
  <c r="B19" i="4"/>
  <c r="B17" i="4"/>
  <c r="D19" i="4"/>
  <c r="D17" i="4"/>
  <c r="E7" i="4"/>
  <c r="E17" i="4"/>
  <c r="E19" i="4"/>
  <c r="D7" i="4"/>
  <c r="E20" i="4" l="1"/>
  <c r="E25" i="4"/>
  <c r="B21" i="4"/>
  <c r="B25" i="4"/>
  <c r="D21" i="4"/>
  <c r="D22" i="4" s="1"/>
  <c r="D23" i="4" s="1"/>
  <c r="D32" i="4" s="1"/>
  <c r="D25" i="4"/>
  <c r="D34" i="1"/>
  <c r="D37" i="1" s="1"/>
  <c r="B34" i="1"/>
  <c r="B37" i="1" s="1"/>
  <c r="E34" i="1"/>
  <c r="E37" i="1" s="1"/>
  <c r="E26" i="4"/>
  <c r="E27" i="4" s="1"/>
  <c r="B22" i="4"/>
  <c r="B23" i="4" s="1"/>
  <c r="B32" i="4" s="1"/>
  <c r="E21" i="4"/>
  <c r="E22" i="4" s="1"/>
  <c r="E23" i="4" s="1"/>
  <c r="E32" i="4" s="1"/>
  <c r="B20" i="4"/>
  <c r="D20" i="4"/>
  <c r="E38" i="1"/>
  <c r="D26" i="4" l="1"/>
  <c r="D27" i="4" s="1"/>
  <c r="B26" i="4"/>
  <c r="B27" i="4" s="1"/>
  <c r="B38" i="1"/>
  <c r="D38" i="1"/>
  <c r="E30" i="4"/>
  <c r="D30" i="4" l="1"/>
  <c r="D33" i="4" s="1"/>
  <c r="B30" i="4"/>
  <c r="B37" i="4" s="1"/>
  <c r="E37" i="4"/>
  <c r="E33" i="4"/>
  <c r="B33" i="4"/>
  <c r="D37" i="4" l="1"/>
</calcChain>
</file>

<file path=xl/comments1.xml><?xml version="1.0" encoding="utf-8"?>
<comments xmlns="http://schemas.openxmlformats.org/spreadsheetml/2006/main">
  <authors>
    <author>Windows User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ECS consists of TCR (fast) warming plus the ECS-TCR (slow warming). 1/Etratio is the fast (TCR) part, which is assumed fully realized. (Etratio-1)/Etratio is the remaining (slow) part. We multiply that by 1-Ufract to get the portion of the slow warming which is already realized.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<sst xmlns="http://schemas.openxmlformats.org/spreadsheetml/2006/main" count="167" uniqueCount="86">
  <si>
    <t>Preindustrial CO2 level</t>
  </si>
  <si>
    <t>ppmv</t>
  </si>
  <si>
    <t>Current CO2 level</t>
  </si>
  <si>
    <t>Radiative imbalance</t>
  </si>
  <si>
    <t>ECS / TCR</t>
  </si>
  <si>
    <t>°C</t>
  </si>
  <si>
    <t>https://sealevel.info/Radiative_Forcing_synopsis.html</t>
  </si>
  <si>
    <t>https://sealevel.info/co2.html</t>
  </si>
  <si>
    <t>https://sealevel.info/nasa_new_energy_budget_2014.png</t>
  </si>
  <si>
    <t>value</t>
  </si>
  <si>
    <t>units</t>
  </si>
  <si>
    <t>TCR</t>
  </si>
  <si>
    <t>ECS</t>
  </si>
  <si>
    <t>W/m²</t>
  </si>
  <si>
    <t>Cross-checking radiative imbalance and unrealized warming estimates:</t>
  </si>
  <si>
    <t>Realized portion of (ECS-TCR)</t>
  </si>
  <si>
    <t>Contact:</t>
  </si>
  <si>
    <t>Dave Burton</t>
  </si>
  <si>
    <t>https://sealevel.info/contact.html</t>
  </si>
  <si>
    <t>Data-entry cells are yellow</t>
  </si>
  <si>
    <t>Calculated cells are blue</t>
  </si>
  <si>
    <t>log2( current_CO2_level / starting_CO2_level )</t>
  </si>
  <si>
    <t>Unrealized warming calculated from imbalance</t>
  </si>
  <si>
    <t>Imbalance calculated from unrealized warming</t>
  </si>
  <si>
    <t>alarmist</t>
  </si>
  <si>
    <t>skeptic</t>
  </si>
  <si>
    <t>IPCC AR5 WG1 Table 9.5,  p.818</t>
  </si>
  <si>
    <t>Lewis &amp; Curry, 2018</t>
  </si>
  <si>
    <t>alternative scenarios</t>
  </si>
  <si>
    <t>my best estimates</t>
  </si>
  <si>
    <t>Remaining unrealized warming "in the pipe"</t>
  </si>
  <si>
    <t>https://sealevel.info/glossary.html#ecs</t>
  </si>
  <si>
    <t>references &amp; notes</t>
  </si>
  <si>
    <t>Assumed natural warming since LIA, Wn</t>
  </si>
  <si>
    <t>1 - Fr</t>
  </si>
  <si>
    <t>Fraction of anthropogenic warming that's from CO2, Fc</t>
  </si>
  <si>
    <t>Ec = Wc / Fr</t>
  </si>
  <si>
    <t>Anthropogenic fraction of warming to date, Fa</t>
  </si>
  <si>
    <t>Current CO2 forcing, as fraction of a doubling, Fcd</t>
  </si>
  <si>
    <t>Practical climate sensitivity (between ECS &amp; TCR), Sp</t>
  </si>
  <si>
    <t>Radiative forcing from a doubling of CO2, RFd</t>
  </si>
  <si>
    <t>ECS / RFd</t>
  </si>
  <si>
    <t>Expected equilibrium warming (natural+CO2+other GHGs), Ew</t>
  </si>
  <si>
    <t>Wn = (1 - Fa) × Wtd</t>
  </si>
  <si>
    <t>Wc = Wtd × Fa × Fc</t>
  </si>
  <si>
    <t>Ew - Wtd</t>
  </si>
  <si>
    <t>Realized warming since LIA due to CO2 + other anthro, Wa</t>
  </si>
  <si>
    <t>Expected equilibrium warming due to CO2 + other anthro, Ea</t>
  </si>
  <si>
    <t>Wa = Wtd - Wn ≡ Wc / Fc</t>
  </si>
  <si>
    <t>Ea = Wa / Fr   (assuming same % unrealized for CO2 and other GHGs)</t>
  </si>
  <si>
    <t>Note: "other anthro" means other anthropogenic forcings, including other GHGs, and aerosol / particulate pollution abatement</t>
  </si>
  <si>
    <t>Expected equilibrium warming from CO2 alone, Ec</t>
  </si>
  <si>
    <t>Realized warming since LIA due to CO2 alone, Wc</t>
  </si>
  <si>
    <t>Earth's Radiative Energy Imbalance</t>
  </si>
  <si>
    <t>Ew = Ea + Wn  (assuming natural warming component will be unchanged)</t>
  </si>
  <si>
    <t>Equilibrium warming per W/m² forcing</t>
  </si>
  <si>
    <t>#end</t>
  </si>
  <si>
    <t>Equilibrium warming per W/m² forcing, Ef</t>
  </si>
  <si>
    <t>Cross-check radiative imbalance &amp; unrealized warming estimates:</t>
  </si>
  <si>
    <t>https://gml.noaa.gov/aggi/</t>
  </si>
  <si>
    <t>https://webworksheet.com</t>
  </si>
  <si>
    <t>The shreadsheet (source .xlsx file) can be downloaded here:</t>
  </si>
  <si>
    <t>https://sealevel.info/radiative_imbalance.xlsx</t>
  </si>
  <si>
    <t>Remaining unrealized warming "in the pipe", Wu</t>
  </si>
  <si>
    <t>Wu / Ef</t>
  </si>
  <si>
    <t>°C/(W/m²)</t>
  </si>
  <si>
    <t>Earth's Radiative Energy Imbalance and Climate Sensitivity calculations</t>
  </si>
  <si>
    <t>Ri × Ef  (compare this with Wu)</t>
  </si>
  <si>
    <t>Radiative Imbalance calculated from unrealized warming</t>
  </si>
  <si>
    <t>Radiative imbalance (assumed), Ri</t>
  </si>
  <si>
    <t>Practical climate sensitivity (between ECS &amp; TCR), S</t>
  </si>
  <si>
    <r>
      <t>ECS / TCR, ET</t>
    </r>
    <r>
      <rPr>
        <i/>
        <sz val="10"/>
        <rFont val="Arial"/>
        <family val="2"/>
      </rPr>
      <t>ratio</t>
    </r>
  </si>
  <si>
    <r>
      <t>ECS / ET</t>
    </r>
    <r>
      <rPr>
        <i/>
        <sz val="10"/>
        <rFont val="Arial Narrow"/>
        <family val="2"/>
      </rPr>
      <t>ratio</t>
    </r>
  </si>
  <si>
    <t>For all the rest of the input fields, higher values are "more alarmist," and lower values are "more skeptical."</t>
  </si>
  <si>
    <t>Starting CO2 level</t>
  </si>
  <si>
    <r>
      <t>(1/ET</t>
    </r>
    <r>
      <rPr>
        <i/>
        <sz val="10"/>
        <rFont val="Arial Narrow"/>
        <family val="2"/>
      </rPr>
      <t>ratio</t>
    </r>
    <r>
      <rPr>
        <sz val="10"/>
        <rFont val="Arial Narrow"/>
        <family val="2"/>
      </rPr>
      <t>) + ((1-U</t>
    </r>
    <r>
      <rPr>
        <i/>
        <sz val="10"/>
        <rFont val="Arial Narrow"/>
        <family val="2"/>
      </rPr>
      <t>fract</t>
    </r>
    <r>
      <rPr>
        <sz val="10"/>
        <rFont val="Arial Narrow"/>
        <family val="2"/>
      </rPr>
      <t>)×((ET</t>
    </r>
    <r>
      <rPr>
        <i/>
        <sz val="10"/>
        <rFont val="Arial Narrow"/>
        <family val="2"/>
      </rPr>
      <t>ratio</t>
    </r>
    <r>
      <rPr>
        <sz val="10"/>
        <rFont val="Arial Narrow"/>
        <family val="2"/>
      </rPr>
      <t>-1)/ET</t>
    </r>
    <r>
      <rPr>
        <i/>
        <sz val="10"/>
        <rFont val="Arial Narrow"/>
        <family val="2"/>
      </rPr>
      <t>ratio</t>
    </r>
    <r>
      <rPr>
        <sz val="10"/>
        <rFont val="Arial Narrow"/>
        <family val="2"/>
      </rPr>
      <t>))</t>
    </r>
  </si>
  <si>
    <r>
      <t>Unealized portion of (ECS-TCR), U</t>
    </r>
    <r>
      <rPr>
        <i/>
        <sz val="10"/>
        <rFont val="Arial"/>
        <family val="2"/>
      </rPr>
      <t>fract</t>
    </r>
  </si>
  <si>
    <t>This web page was created from a MS Excel spreadsheet using WebWorksheet:</t>
  </si>
  <si>
    <t>Fraction of (Fcd% of) ECS realized, Fr</t>
  </si>
  <si>
    <t>Actual realized warming to date since LIA (1780). Wtd</t>
  </si>
  <si>
    <t>Law dome ice cores show CO2 level was 280 ppmv in 1780</t>
  </si>
  <si>
    <t>Fraction of (Fcd% of) ECS unrealized ("in the pipe")</t>
  </si>
  <si>
    <t>Wc / Fcd</t>
  </si>
  <si>
    <t>Unrealized warming calculated from assumed radiative imbalance, Ri</t>
  </si>
  <si>
    <t>Preindustrial / LIA (1751) level is usually estimated to have been 277 - 280 ppmv</t>
  </si>
  <si>
    <t>NCA4 Global Mean Energy Budget of Earth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</si>
</sst>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 Narrow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u/>
      <sz val="11"/>
      <name val="Arial"/>
      <family val="2"/>
    </font>
    <font>
      <sz val="11"/>
      <name val="Arial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7" fillId="0" borderId="0" xfId="0" applyFont="1"/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Fill="1"/>
    <xf numFmtId="0" fontId="10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1" shrinkToFit="1"/>
    </xf>
    <xf numFmtId="0" fontId="4" fillId="0" borderId="0" xfId="0" applyFont="1" applyAlignment="1">
      <alignment horizontal="left" indent="1" shrinkToFit="1"/>
    </xf>
    <xf numFmtId="0" fontId="3" fillId="0" borderId="0" xfId="1" applyFont="1" applyAlignment="1" applyProtection="1">
      <alignment horizontal="left" indent="1" shrinkToFit="1"/>
    </xf>
    <xf numFmtId="0" fontId="8" fillId="0" borderId="0" xfId="0" applyFont="1" applyAlignment="1">
      <alignment horizontal="right" indent="1"/>
    </xf>
    <xf numFmtId="165" fontId="0" fillId="3" borderId="1" xfId="0" applyNumberFormat="1" applyFill="1" applyBorder="1" applyAlignment="1" applyProtection="1">
      <alignment horizontal="right" indent="1"/>
      <protection locked="0"/>
    </xf>
    <xf numFmtId="164" fontId="0" fillId="2" borderId="0" xfId="0" applyNumberFormat="1" applyFill="1" applyAlignment="1">
      <alignment horizontal="right" indent="1"/>
    </xf>
    <xf numFmtId="0" fontId="0" fillId="0" borderId="0" xfId="0" applyAlignment="1" applyProtection="1">
      <alignment horizontal="right" indent="1"/>
    </xf>
    <xf numFmtId="0" fontId="0" fillId="3" borderId="1" xfId="0" applyFill="1" applyBorder="1" applyAlignment="1" applyProtection="1">
      <alignment horizontal="right" indent="1"/>
      <protection locked="0"/>
    </xf>
    <xf numFmtId="0" fontId="0" fillId="0" borderId="0" xfId="0" applyAlignment="1">
      <alignment horizontal="right" indent="1"/>
    </xf>
    <xf numFmtId="0" fontId="0" fillId="0" borderId="0" xfId="0" applyFill="1" applyAlignment="1" applyProtection="1">
      <alignment horizontal="right" indent="1"/>
      <protection locked="0"/>
    </xf>
    <xf numFmtId="9" fontId="0" fillId="3" borderId="1" xfId="0" applyNumberFormat="1" applyFill="1" applyBorder="1" applyAlignment="1" applyProtection="1">
      <alignment horizontal="right" indent="1"/>
      <protection locked="0"/>
    </xf>
    <xf numFmtId="2" fontId="0" fillId="3" borderId="1" xfId="0" applyNumberFormat="1" applyFill="1" applyBorder="1" applyAlignment="1" applyProtection="1">
      <alignment horizontal="right" indent="1"/>
      <protection locked="0"/>
    </xf>
    <xf numFmtId="164" fontId="0" fillId="3" borderId="1" xfId="0" applyNumberFormat="1" applyFill="1" applyBorder="1" applyAlignment="1" applyProtection="1">
      <alignment horizontal="right" indent="1"/>
      <protection locked="0"/>
    </xf>
    <xf numFmtId="2" fontId="0" fillId="2" borderId="0" xfId="0" applyNumberFormat="1" applyFill="1" applyAlignment="1" applyProtection="1">
      <alignment horizontal="right" indent="1"/>
    </xf>
    <xf numFmtId="2" fontId="0" fillId="2" borderId="0" xfId="0" applyNumberFormat="1" applyFill="1" applyAlignment="1">
      <alignment horizontal="right" indent="1"/>
    </xf>
    <xf numFmtId="2" fontId="0" fillId="0" borderId="0" xfId="0" applyNumberFormat="1" applyAlignment="1">
      <alignment horizontal="right" indent="1"/>
    </xf>
    <xf numFmtId="0" fontId="11" fillId="0" borderId="0" xfId="0" applyFont="1" applyAlignment="1">
      <alignment horizontal="right" indent="1"/>
    </xf>
    <xf numFmtId="0" fontId="12" fillId="0" borderId="0" xfId="0" applyFont="1" applyAlignment="1">
      <alignment horizontal="left" indent="1" shrinkToFit="1"/>
    </xf>
    <xf numFmtId="0" fontId="13" fillId="0" borderId="0" xfId="0" applyFont="1"/>
    <xf numFmtId="0" fontId="10" fillId="3" borderId="2" xfId="0" applyFont="1" applyFill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6" fillId="0" borderId="0" xfId="0" applyFont="1" applyAlignment="1">
      <alignment vertical="center"/>
    </xf>
    <xf numFmtId="2" fontId="0" fillId="2" borderId="0" xfId="0" applyNumberFormat="1" applyFill="1" applyBorder="1" applyAlignment="1" applyProtection="1">
      <alignment horizontal="right" indent="1"/>
    </xf>
    <xf numFmtId="0" fontId="14" fillId="0" borderId="0" xfId="0" applyFont="1" applyAlignment="1">
      <alignment horizontal="left" vertical="center" indent="1" shrinkToFit="1"/>
    </xf>
    <xf numFmtId="0" fontId="14" fillId="0" borderId="0" xfId="0" applyFont="1" applyAlignment="1">
      <alignment horizontal="left" indent="1" shrinkToFit="1"/>
    </xf>
    <xf numFmtId="0" fontId="15" fillId="0" borderId="0" xfId="0" applyFont="1" applyAlignment="1">
      <alignment horizontal="left" indent="1" shrinkToFit="1"/>
    </xf>
    <xf numFmtId="0" fontId="16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1" applyAlignment="1" applyProtection="1">
      <alignment horizontal="left"/>
    </xf>
    <xf numFmtId="0" fontId="10" fillId="0" borderId="0" xfId="0" applyFont="1"/>
    <xf numFmtId="0" fontId="2" fillId="0" borderId="0" xfId="1" applyAlignment="1" applyProtection="1"/>
    <xf numFmtId="164" fontId="0" fillId="0" borderId="0" xfId="0" applyNumberFormat="1" applyFill="1" applyAlignment="1">
      <alignment horizontal="right" indent="1"/>
    </xf>
    <xf numFmtId="2" fontId="0" fillId="0" borderId="0" xfId="0" applyNumberFormat="1" applyFill="1" applyAlignment="1">
      <alignment horizontal="right" inden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/>
    </xf>
    <xf numFmtId="0" fontId="21" fillId="0" borderId="0" xfId="1" applyFont="1" applyAlignment="1" applyProtection="1">
      <alignment horizontal="left" indent="1" shrinkToFi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1" applyAlignment="1" applyProtection="1">
      <alignment horizontal="lef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e\AppData\Roaming\Microsoft\AddIns\WebWorksheet\webworksheet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wwsInput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ealevel.info/nasa_new_energy_budget_2014.png" TargetMode="External"/><Relationship Id="rId7" Type="http://schemas.openxmlformats.org/officeDocument/2006/relationships/hyperlink" Target="https://sealevel.info/glossary.html" TargetMode="External"/><Relationship Id="rId2" Type="http://schemas.openxmlformats.org/officeDocument/2006/relationships/hyperlink" Target="https://sealevel.info/co2.html" TargetMode="External"/><Relationship Id="rId1" Type="http://schemas.openxmlformats.org/officeDocument/2006/relationships/hyperlink" Target="https://sealevel.info/Radiative_Forcing_synopsis.html" TargetMode="External"/><Relationship Id="rId6" Type="http://schemas.openxmlformats.org/officeDocument/2006/relationships/hyperlink" Target="https://journals.ametsoc.org/view/journals/clim/31/15/jcli-d-17-0667.1.xml" TargetMode="External"/><Relationship Id="rId5" Type="http://schemas.openxmlformats.org/officeDocument/2006/relationships/hyperlink" Target="https://sealevel.info/AR5_Table_9.5_p.818.html" TargetMode="External"/><Relationship Id="rId4" Type="http://schemas.openxmlformats.org/officeDocument/2006/relationships/hyperlink" Target="https://sealevel.info/contact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ealevel.info/contact.html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sealevel.info/AR5_Table_9.5_p.818.html" TargetMode="External"/><Relationship Id="rId7" Type="http://schemas.openxmlformats.org/officeDocument/2006/relationships/hyperlink" Target="https://gml.noaa.gov/aggi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sealevel.info/co2.html" TargetMode="External"/><Relationship Id="rId1" Type="http://schemas.openxmlformats.org/officeDocument/2006/relationships/hyperlink" Target="https://sealevel.info/Radiative_Forcing_synopsis.html" TargetMode="External"/><Relationship Id="rId6" Type="http://schemas.openxmlformats.org/officeDocument/2006/relationships/hyperlink" Target="https://sealevel.info/NCA4_global_energy_flows_diagram_figure2_1_25pct_annot1.png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sealevel.info/glossary.html" TargetMode="External"/><Relationship Id="rId10" Type="http://schemas.openxmlformats.org/officeDocument/2006/relationships/hyperlink" Target="https://sealevel.info/radiative_imbalance.xlsx" TargetMode="External"/><Relationship Id="rId4" Type="http://schemas.openxmlformats.org/officeDocument/2006/relationships/hyperlink" Target="https://journals.ametsoc.org/view/journals/clim/31/15/jcli-d-17-0667.1.xml" TargetMode="External"/><Relationship Id="rId9" Type="http://schemas.openxmlformats.org/officeDocument/2006/relationships/hyperlink" Target="https://webworkshe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4" zoomScale="125" zoomScaleNormal="125" workbookViewId="0">
      <selection activeCell="B6" sqref="B6"/>
    </sheetView>
  </sheetViews>
  <sheetFormatPr defaultRowHeight="12.75" x14ac:dyDescent="0.2"/>
  <cols>
    <col min="1" max="1" width="55.140625" customWidth="1"/>
    <col min="2" max="2" width="10.28515625" customWidth="1"/>
    <col min="3" max="3" width="9.42578125" style="2" customWidth="1"/>
    <col min="4" max="4" width="10.28515625" style="2" customWidth="1"/>
    <col min="5" max="5" width="10.28515625" customWidth="1"/>
    <col min="6" max="6" width="48.5703125" style="14" customWidth="1"/>
  </cols>
  <sheetData>
    <row r="1" spans="1:6" s="12" customFormat="1" ht="20.100000000000001" customHeight="1" x14ac:dyDescent="0.2">
      <c r="A1" s="34" t="s">
        <v>53</v>
      </c>
      <c r="B1" s="34"/>
      <c r="C1" s="34"/>
      <c r="D1" s="11"/>
      <c r="E1" s="11"/>
      <c r="F1" s="13"/>
    </row>
    <row r="2" spans="1:6" ht="12.75" customHeight="1" x14ac:dyDescent="0.25">
      <c r="A2" s="32" t="s">
        <v>19</v>
      </c>
      <c r="B2" s="58" t="s">
        <v>29</v>
      </c>
      <c r="C2" s="6"/>
      <c r="D2" s="56" t="s">
        <v>28</v>
      </c>
      <c r="E2" s="57"/>
    </row>
    <row r="3" spans="1:6" s="31" customFormat="1" ht="12.75" customHeight="1" x14ac:dyDescent="0.2">
      <c r="A3" s="10" t="s">
        <v>20</v>
      </c>
      <c r="B3" s="59"/>
      <c r="C3" s="9"/>
      <c r="D3" s="33" t="s">
        <v>24</v>
      </c>
      <c r="E3" s="33" t="s">
        <v>25</v>
      </c>
      <c r="F3" s="14"/>
    </row>
    <row r="4" spans="1:6" s="3" customFormat="1" ht="15" customHeight="1" x14ac:dyDescent="0.2">
      <c r="B4" s="16" t="s">
        <v>9</v>
      </c>
      <c r="C4" s="4" t="s">
        <v>10</v>
      </c>
      <c r="D4" s="29" t="s">
        <v>9</v>
      </c>
      <c r="E4" s="29" t="s">
        <v>9</v>
      </c>
      <c r="F4" s="30" t="s">
        <v>32</v>
      </c>
    </row>
    <row r="5" spans="1:6" x14ac:dyDescent="0.2">
      <c r="A5" t="s">
        <v>0</v>
      </c>
      <c r="B5" s="17">
        <v>280</v>
      </c>
      <c r="C5" s="2" t="s">
        <v>1</v>
      </c>
      <c r="D5" s="17">
        <v>280</v>
      </c>
      <c r="E5" s="17">
        <v>280</v>
      </c>
    </row>
    <row r="6" spans="1:6" x14ac:dyDescent="0.2">
      <c r="A6" t="s">
        <v>2</v>
      </c>
      <c r="B6" s="17">
        <v>420</v>
      </c>
      <c r="C6" s="2" t="s">
        <v>1</v>
      </c>
      <c r="D6" s="17">
        <v>420</v>
      </c>
      <c r="E6" s="17">
        <v>420</v>
      </c>
      <c r="F6" s="15" t="s">
        <v>7</v>
      </c>
    </row>
    <row r="7" spans="1:6" x14ac:dyDescent="0.2">
      <c r="A7" t="s">
        <v>38</v>
      </c>
      <c r="B7" s="18">
        <f>LOG(B6/B5)/LOG(2)</f>
        <v>0.58496250072115619</v>
      </c>
      <c r="D7" s="18">
        <f>LOG(D6/D5)/LOG(2)</f>
        <v>0.58496250072115619</v>
      </c>
      <c r="E7" s="18">
        <f>LOG(E6/E5)/LOG(2)</f>
        <v>0.58496250072115619</v>
      </c>
      <c r="F7" s="14" t="s">
        <v>21</v>
      </c>
    </row>
    <row r="8" spans="1:6" x14ac:dyDescent="0.2">
      <c r="B8" s="19"/>
      <c r="D8" s="19"/>
      <c r="E8" s="19"/>
    </row>
    <row r="9" spans="1:6" x14ac:dyDescent="0.2">
      <c r="A9" t="s">
        <v>3</v>
      </c>
      <c r="B9" s="24">
        <v>0.3</v>
      </c>
      <c r="C9" s="2" t="s">
        <v>13</v>
      </c>
      <c r="D9" s="24">
        <v>0.6</v>
      </c>
      <c r="E9" s="24">
        <v>0.2</v>
      </c>
      <c r="F9" s="15" t="s">
        <v>8</v>
      </c>
    </row>
    <row r="10" spans="1:6" x14ac:dyDescent="0.2">
      <c r="B10" s="21"/>
      <c r="D10" s="21"/>
      <c r="E10" s="21"/>
    </row>
    <row r="11" spans="1:6" x14ac:dyDescent="0.2">
      <c r="A11" t="s">
        <v>4</v>
      </c>
      <c r="B11" s="20">
        <v>1.4</v>
      </c>
      <c r="D11" s="20">
        <v>1.8</v>
      </c>
      <c r="E11" s="20">
        <v>1.25</v>
      </c>
      <c r="F11" s="15" t="s">
        <v>27</v>
      </c>
    </row>
    <row r="12" spans="1:6" x14ac:dyDescent="0.2">
      <c r="B12" s="22"/>
      <c r="D12" s="22"/>
      <c r="E12" s="22"/>
      <c r="F12" s="15" t="s">
        <v>26</v>
      </c>
    </row>
    <row r="13" spans="1:6" x14ac:dyDescent="0.2">
      <c r="A13" t="s">
        <v>15</v>
      </c>
      <c r="B13" s="23">
        <v>0.5</v>
      </c>
      <c r="D13" s="23">
        <v>0.35</v>
      </c>
      <c r="E13" s="23">
        <v>0.7</v>
      </c>
    </row>
    <row r="14" spans="1:6" x14ac:dyDescent="0.2">
      <c r="B14" s="21"/>
      <c r="D14" s="21"/>
      <c r="E14" s="21"/>
    </row>
    <row r="15" spans="1:6" x14ac:dyDescent="0.2">
      <c r="A15" s="43" t="s">
        <v>78</v>
      </c>
      <c r="B15" s="18">
        <f>(1/B11)+(B13*((B11-1)/B11))</f>
        <v>0.8571428571428571</v>
      </c>
      <c r="D15" s="18">
        <f>(1/D11)+(D13*((D11-1)/D11))</f>
        <v>0.71111111111111114</v>
      </c>
      <c r="E15" s="18">
        <f>(1/E11)+(E13*((E11-1)/E11))</f>
        <v>0.94000000000000006</v>
      </c>
    </row>
    <row r="16" spans="1:6" x14ac:dyDescent="0.2">
      <c r="A16" s="52" t="s">
        <v>81</v>
      </c>
      <c r="B16" s="18">
        <f>1-B15</f>
        <v>0.1428571428571429</v>
      </c>
      <c r="D16" s="18">
        <f>1-D15</f>
        <v>0.28888888888888886</v>
      </c>
      <c r="E16" s="18">
        <f>1-E15</f>
        <v>5.9999999999999942E-2</v>
      </c>
      <c r="F16" s="14" t="s">
        <v>34</v>
      </c>
    </row>
    <row r="17" spans="1:6" x14ac:dyDescent="0.2">
      <c r="B17" s="21"/>
      <c r="D17" s="21"/>
      <c r="E17" s="21"/>
    </row>
    <row r="18" spans="1:6" x14ac:dyDescent="0.2">
      <c r="A18" s="43" t="s">
        <v>79</v>
      </c>
      <c r="B18" s="24">
        <v>1.1000000000000001</v>
      </c>
      <c r="C18" s="2" t="s">
        <v>5</v>
      </c>
      <c r="D18" s="24">
        <v>1.3</v>
      </c>
      <c r="E18" s="24">
        <v>1</v>
      </c>
      <c r="F18" s="14" t="s">
        <v>80</v>
      </c>
    </row>
    <row r="19" spans="1:6" x14ac:dyDescent="0.2">
      <c r="A19" t="s">
        <v>37</v>
      </c>
      <c r="B19" s="25">
        <v>0.9</v>
      </c>
      <c r="D19" s="25">
        <v>1.2</v>
      </c>
      <c r="E19" s="25">
        <v>0.6</v>
      </c>
    </row>
    <row r="20" spans="1:6" x14ac:dyDescent="0.2">
      <c r="A20" t="s">
        <v>33</v>
      </c>
      <c r="B20" s="35">
        <f>B18*(1-B19)</f>
        <v>0.10999999999999999</v>
      </c>
      <c r="C20" s="2" t="s">
        <v>5</v>
      </c>
      <c r="D20" s="35">
        <f>D18*(1-D19)</f>
        <v>-0.25999999999999995</v>
      </c>
      <c r="E20" s="35">
        <f>E18*(1-E19)</f>
        <v>0.4</v>
      </c>
      <c r="F20" s="14" t="s">
        <v>43</v>
      </c>
    </row>
    <row r="21" spans="1:6" x14ac:dyDescent="0.2">
      <c r="A21" t="s">
        <v>35</v>
      </c>
      <c r="B21" s="25">
        <v>0.75</v>
      </c>
      <c r="D21" s="25">
        <v>0.8</v>
      </c>
      <c r="E21" s="25">
        <v>0.65</v>
      </c>
    </row>
    <row r="22" spans="1:6" x14ac:dyDescent="0.2">
      <c r="A22" t="s">
        <v>52</v>
      </c>
      <c r="B22" s="26">
        <f>B18*B19*B21</f>
        <v>0.74250000000000005</v>
      </c>
      <c r="C22" s="2" t="s">
        <v>5</v>
      </c>
      <c r="D22" s="26">
        <f>D18*D19*D21</f>
        <v>1.2480000000000002</v>
      </c>
      <c r="E22" s="26">
        <f>E18*E19*E21</f>
        <v>0.39</v>
      </c>
      <c r="F22" s="14" t="s">
        <v>44</v>
      </c>
    </row>
    <row r="23" spans="1:6" x14ac:dyDescent="0.2">
      <c r="A23" t="s">
        <v>51</v>
      </c>
      <c r="B23" s="27">
        <f>B22/B15</f>
        <v>0.86625000000000008</v>
      </c>
      <c r="C23" s="2" t="s">
        <v>5</v>
      </c>
      <c r="D23" s="27">
        <f>D22/D15</f>
        <v>1.7550000000000003</v>
      </c>
      <c r="E23" s="27">
        <f>E22/E15</f>
        <v>0.41489361702127658</v>
      </c>
      <c r="F23" s="14" t="s">
        <v>36</v>
      </c>
    </row>
    <row r="24" spans="1:6" x14ac:dyDescent="0.2">
      <c r="A24" t="s">
        <v>46</v>
      </c>
      <c r="B24" s="27">
        <f>B22/B21</f>
        <v>0.9900000000000001</v>
      </c>
      <c r="C24" s="2" t="s">
        <v>5</v>
      </c>
      <c r="D24" s="27">
        <f>D22/D21</f>
        <v>1.5600000000000003</v>
      </c>
      <c r="E24" s="27">
        <f>E22/E21</f>
        <v>0.6</v>
      </c>
      <c r="F24" s="14" t="s">
        <v>48</v>
      </c>
    </row>
    <row r="25" spans="1:6" x14ac:dyDescent="0.2">
      <c r="A25" t="s">
        <v>47</v>
      </c>
      <c r="B25" s="27">
        <f>B24/B15</f>
        <v>1.1550000000000002</v>
      </c>
      <c r="C25" s="2" t="s">
        <v>5</v>
      </c>
      <c r="D25" s="27">
        <f>D24/D15</f>
        <v>2.1937500000000001</v>
      </c>
      <c r="E25" s="27">
        <f>E24/E15</f>
        <v>0.63829787234042545</v>
      </c>
      <c r="F25" s="14" t="s">
        <v>49</v>
      </c>
    </row>
    <row r="26" spans="1:6" x14ac:dyDescent="0.2">
      <c r="A26" t="s">
        <v>42</v>
      </c>
      <c r="B26" s="27">
        <f>B25+B20</f>
        <v>1.2650000000000001</v>
      </c>
      <c r="C26" s="2" t="s">
        <v>5</v>
      </c>
      <c r="D26" s="27">
        <f>D25+D20</f>
        <v>1.9337500000000001</v>
      </c>
      <c r="E26" s="27">
        <f>E25+E20</f>
        <v>1.0382978723404255</v>
      </c>
      <c r="F26" s="14" t="s">
        <v>54</v>
      </c>
    </row>
    <row r="27" spans="1:6" x14ac:dyDescent="0.2">
      <c r="A27" t="s">
        <v>30</v>
      </c>
      <c r="B27" s="27">
        <f>B26-B18</f>
        <v>0.16500000000000004</v>
      </c>
      <c r="C27" s="2" t="s">
        <v>5</v>
      </c>
      <c r="D27" s="27">
        <f>D26-D18</f>
        <v>0.63375000000000004</v>
      </c>
      <c r="E27" s="27">
        <f>E26-E18</f>
        <v>3.8297872340425476E-2</v>
      </c>
      <c r="F27" s="14" t="s">
        <v>45</v>
      </c>
    </row>
    <row r="28" spans="1:6" x14ac:dyDescent="0.2">
      <c r="B28" s="21"/>
      <c r="D28" s="21"/>
      <c r="E28" s="21"/>
    </row>
    <row r="29" spans="1:6" x14ac:dyDescent="0.2">
      <c r="A29" s="43" t="s">
        <v>39</v>
      </c>
      <c r="B29" s="27">
        <f>B22/B7</f>
        <v>1.2693121338284552</v>
      </c>
      <c r="C29" s="2" t="s">
        <v>5</v>
      </c>
      <c r="D29" s="27">
        <f>D22/D7</f>
        <v>2.133470091606616</v>
      </c>
      <c r="E29" s="27">
        <f>E22/E7</f>
        <v>0.66670940362706743</v>
      </c>
      <c r="F29" s="14" t="s">
        <v>82</v>
      </c>
    </row>
    <row r="30" spans="1:6" x14ac:dyDescent="0.2">
      <c r="A30" t="s">
        <v>12</v>
      </c>
      <c r="B30" s="27">
        <f>B29/B15</f>
        <v>1.4808641561331979</v>
      </c>
      <c r="C30" s="2" t="s">
        <v>5</v>
      </c>
      <c r="D30" s="27">
        <f>D29/D15</f>
        <v>3.0001923163218036</v>
      </c>
      <c r="E30" s="27">
        <f>E29/E15</f>
        <v>0.70926532300751854</v>
      </c>
      <c r="F30" s="15" t="s">
        <v>31</v>
      </c>
    </row>
    <row r="31" spans="1:6" x14ac:dyDescent="0.2">
      <c r="A31" t="s">
        <v>11</v>
      </c>
      <c r="B31" s="27">
        <f>B30/B11</f>
        <v>1.0577601115237127</v>
      </c>
      <c r="C31" s="2" t="s">
        <v>5</v>
      </c>
      <c r="D31" s="27">
        <f>D30/D11</f>
        <v>1.6667735090676685</v>
      </c>
      <c r="E31" s="27">
        <f>E30/E11</f>
        <v>0.56741225840601484</v>
      </c>
    </row>
    <row r="32" spans="1:6" x14ac:dyDescent="0.2">
      <c r="B32" s="21"/>
      <c r="D32" s="21"/>
      <c r="E32" s="21"/>
    </row>
    <row r="33" spans="1:6" x14ac:dyDescent="0.2">
      <c r="A33" t="s">
        <v>40</v>
      </c>
      <c r="B33" s="24">
        <v>3</v>
      </c>
      <c r="C33" s="2" t="s">
        <v>13</v>
      </c>
      <c r="D33" s="24">
        <v>3.7</v>
      </c>
      <c r="E33" s="24">
        <v>2.8</v>
      </c>
      <c r="F33" s="15" t="s">
        <v>6</v>
      </c>
    </row>
    <row r="34" spans="1:6" x14ac:dyDescent="0.2">
      <c r="A34" t="s">
        <v>55</v>
      </c>
      <c r="B34" s="27">
        <f>B30/B33</f>
        <v>0.49362138537773265</v>
      </c>
      <c r="C34" s="2" t="s">
        <v>5</v>
      </c>
      <c r="D34" s="27">
        <f>D30/D33</f>
        <v>0.81086278819508206</v>
      </c>
      <c r="E34" s="27">
        <f>E30/E33</f>
        <v>0.25330904393125664</v>
      </c>
      <c r="F34" s="14" t="s">
        <v>41</v>
      </c>
    </row>
    <row r="35" spans="1:6" x14ac:dyDescent="0.2">
      <c r="B35" s="28"/>
      <c r="D35" s="28"/>
      <c r="E35" s="28"/>
    </row>
    <row r="36" spans="1:6" ht="25.5" x14ac:dyDescent="0.2">
      <c r="A36" s="7" t="s">
        <v>14</v>
      </c>
      <c r="B36" s="21"/>
      <c r="D36" s="21"/>
      <c r="E36" s="21"/>
    </row>
    <row r="37" spans="1:6" x14ac:dyDescent="0.2">
      <c r="A37" t="s">
        <v>22</v>
      </c>
      <c r="B37" s="27">
        <f>B9*B34</f>
        <v>0.14808641561331978</v>
      </c>
      <c r="C37" s="2" t="s">
        <v>5</v>
      </c>
      <c r="D37" s="27">
        <f>D9*D34</f>
        <v>0.48651767291704923</v>
      </c>
      <c r="E37" s="27">
        <f>E9*E34</f>
        <v>5.0661808786251331E-2</v>
      </c>
    </row>
    <row r="38" spans="1:6" x14ac:dyDescent="0.2">
      <c r="A38" t="s">
        <v>23</v>
      </c>
      <c r="B38" s="27">
        <f>B27/B34</f>
        <v>0.33426428612637499</v>
      </c>
      <c r="C38" s="2" t="s">
        <v>13</v>
      </c>
      <c r="D38" s="27">
        <f>D27/D34</f>
        <v>0.78157489679687808</v>
      </c>
      <c r="E38" s="27">
        <f>E27/E34</f>
        <v>0.15119030787869858</v>
      </c>
    </row>
    <row r="40" spans="1:6" x14ac:dyDescent="0.2">
      <c r="A40" s="60" t="s">
        <v>50</v>
      </c>
      <c r="B40" s="60"/>
      <c r="C40" s="60"/>
      <c r="D40" s="60"/>
      <c r="E40" s="60"/>
      <c r="F40" s="60"/>
    </row>
    <row r="41" spans="1:6" x14ac:dyDescent="0.2">
      <c r="B41" s="8"/>
    </row>
    <row r="42" spans="1:6" x14ac:dyDescent="0.2">
      <c r="A42" s="53" t="s">
        <v>16</v>
      </c>
      <c r="B42" s="53"/>
      <c r="C42" s="53"/>
      <c r="D42" s="5"/>
      <c r="E42" s="5"/>
    </row>
    <row r="43" spans="1:6" x14ac:dyDescent="0.2">
      <c r="A43" s="54" t="s">
        <v>17</v>
      </c>
      <c r="B43" s="54"/>
      <c r="C43" s="54"/>
      <c r="D43" s="1"/>
      <c r="E43" s="1"/>
    </row>
    <row r="44" spans="1:6" x14ac:dyDescent="0.2">
      <c r="A44" s="55" t="s">
        <v>18</v>
      </c>
      <c r="B44" s="54"/>
      <c r="C44" s="54"/>
      <c r="D44" s="1"/>
      <c r="E44" s="1"/>
    </row>
  </sheetData>
  <sheetProtection formatCells="0" formatColumns="0" formatRows="0"/>
  <mergeCells count="6">
    <mergeCell ref="A42:C42"/>
    <mergeCell ref="A43:C43"/>
    <mergeCell ref="A44:C44"/>
    <mergeCell ref="D2:E2"/>
    <mergeCell ref="B2:B3"/>
    <mergeCell ref="A40:F40"/>
  </mergeCells>
  <phoneticPr fontId="1" type="noConversion"/>
  <hyperlinks>
    <hyperlink ref="F33" r:id="rId1"/>
    <hyperlink ref="F6" r:id="rId2"/>
    <hyperlink ref="F9" r:id="rId3"/>
    <hyperlink ref="A44" r:id="rId4"/>
    <hyperlink ref="F12" r:id="rId5" location=":~:text=0.3-,1.77,-90%25_uncertainty"/>
    <hyperlink ref="F11" r:id="rId6"/>
    <hyperlink ref="F30" r:id="rId7" location="ecs"/>
  </hyperlinks>
  <pageMargins left="0.75" right="0.75" top="1" bottom="1" header="0.5" footer="0.5"/>
  <pageSetup orientation="portrait" r:id="rId8"/>
  <headerFooter alignWithMargins="0"/>
  <webPublishItems count="1">
    <webPublishItem id="22223" divId="radiative_imbalance_22223" sourceType="sheet" destinationFile="W:\html\sealevel\radiative_imbalance.html" title="Earth's Radiative Energy Imbalance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3"/>
  <sheetViews>
    <sheetView tabSelected="1" zoomScale="125" zoomScaleNormal="125" workbookViewId="0">
      <selection activeCell="B6" sqref="B6"/>
    </sheetView>
  </sheetViews>
  <sheetFormatPr defaultRowHeight="14.25" x14ac:dyDescent="0.2"/>
  <cols>
    <col min="1" max="1" width="60.28515625" customWidth="1"/>
    <col min="3" max="3" width="10" customWidth="1"/>
    <col min="6" max="6" width="58.28515625" style="39" customWidth="1"/>
  </cols>
  <sheetData>
    <row r="1" spans="1:6" ht="30" customHeight="1" x14ac:dyDescent="0.2">
      <c r="A1" s="61" t="s">
        <v>66</v>
      </c>
      <c r="B1" s="61"/>
      <c r="C1" s="61"/>
      <c r="D1" s="61"/>
      <c r="E1" s="61"/>
      <c r="F1" s="36"/>
    </row>
    <row r="2" spans="1:6" ht="16.5" x14ac:dyDescent="0.3">
      <c r="A2" s="32" t="s">
        <v>19</v>
      </c>
      <c r="B2" s="58" t="s">
        <v>29</v>
      </c>
      <c r="C2" s="6"/>
      <c r="D2" s="56" t="s">
        <v>28</v>
      </c>
      <c r="E2" s="57"/>
      <c r="F2" s="37"/>
    </row>
    <row r="3" spans="1:6" ht="16.5" x14ac:dyDescent="0.3">
      <c r="A3" s="10" t="s">
        <v>20</v>
      </c>
      <c r="B3" s="59"/>
      <c r="C3" s="9"/>
      <c r="D3" s="33" t="s">
        <v>24</v>
      </c>
      <c r="E3" s="33" t="s">
        <v>25</v>
      </c>
      <c r="F3" s="37"/>
    </row>
    <row r="4" spans="1:6" ht="15" x14ac:dyDescent="0.25">
      <c r="A4" s="3"/>
      <c r="B4" s="16" t="s">
        <v>9</v>
      </c>
      <c r="C4" s="4" t="s">
        <v>10</v>
      </c>
      <c r="D4" s="29" t="s">
        <v>9</v>
      </c>
      <c r="E4" s="29" t="s">
        <v>9</v>
      </c>
      <c r="F4" s="38" t="s">
        <v>32</v>
      </c>
    </row>
    <row r="5" spans="1:6" ht="12.75" x14ac:dyDescent="0.2">
      <c r="A5" s="43" t="s">
        <v>74</v>
      </c>
      <c r="B5" s="17">
        <f>[1]!wwsInput(280)</f>
        <v>280</v>
      </c>
      <c r="C5" s="2" t="s">
        <v>1</v>
      </c>
      <c r="D5" s="17">
        <f>[1]!wwsInput(280)</f>
        <v>280</v>
      </c>
      <c r="E5" s="17">
        <f>[1]!wwsInput(280)</f>
        <v>280</v>
      </c>
      <c r="F5" s="14" t="s">
        <v>84</v>
      </c>
    </row>
    <row r="6" spans="1:6" ht="12.75" x14ac:dyDescent="0.2">
      <c r="A6" t="s">
        <v>2</v>
      </c>
      <c r="B6" s="17">
        <f>[1]!wwsInput(420)</f>
        <v>420</v>
      </c>
      <c r="C6" s="2" t="s">
        <v>1</v>
      </c>
      <c r="D6" s="17">
        <f>[1]!wwsInput(420)</f>
        <v>420</v>
      </c>
      <c r="E6" s="17">
        <f>[1]!wwsInput(420)</f>
        <v>420</v>
      </c>
      <c r="F6" s="15" t="s">
        <v>7</v>
      </c>
    </row>
    <row r="7" spans="1:6" ht="12.75" x14ac:dyDescent="0.2">
      <c r="A7" t="s">
        <v>38</v>
      </c>
      <c r="B7" s="18">
        <f>LOG(B6/B5)/LOG(2)</f>
        <v>0.58496250072115619</v>
      </c>
      <c r="C7" s="2"/>
      <c r="D7" s="18">
        <f>LOG(D6/D5)/LOG(2)</f>
        <v>0.58496250072115619</v>
      </c>
      <c r="E7" s="18">
        <f>LOG(E6/E5)/LOG(2)</f>
        <v>0.58496250072115619</v>
      </c>
      <c r="F7" s="14" t="s">
        <v>21</v>
      </c>
    </row>
    <row r="8" spans="1:6" ht="30" customHeight="1" x14ac:dyDescent="0.25">
      <c r="A8" s="63" t="s">
        <v>73</v>
      </c>
      <c r="B8" s="63"/>
      <c r="C8" s="63"/>
      <c r="D8" s="63"/>
      <c r="E8" s="63"/>
      <c r="F8" s="63"/>
    </row>
    <row r="9" spans="1:6" ht="12.75" customHeight="1" x14ac:dyDescent="0.2">
      <c r="A9" s="43" t="s">
        <v>71</v>
      </c>
      <c r="B9" s="24">
        <f>[1]!wwsInput(1.4)</f>
        <v>1.4</v>
      </c>
      <c r="C9" s="2"/>
      <c r="D9" s="24">
        <f>[1]!wwsInput(1.8)</f>
        <v>1.8</v>
      </c>
      <c r="E9" s="24">
        <f>[1]!wwsInput(1.25)</f>
        <v>1.25</v>
      </c>
      <c r="F9" s="15" t="s">
        <v>27</v>
      </c>
    </row>
    <row r="10" spans="1:6" ht="12.75" x14ac:dyDescent="0.2">
      <c r="B10" s="22"/>
      <c r="C10" s="2"/>
      <c r="D10" s="22"/>
      <c r="E10" s="22"/>
      <c r="F10" s="15" t="s">
        <v>26</v>
      </c>
    </row>
    <row r="11" spans="1:6" ht="12.75" customHeight="1" x14ac:dyDescent="0.2">
      <c r="A11" s="43" t="s">
        <v>76</v>
      </c>
      <c r="B11" s="23">
        <f>[1]!wwsInput(50%)</f>
        <v>0.5</v>
      </c>
      <c r="C11" s="2"/>
      <c r="D11" s="23">
        <f>[1]!wwsInput(65%)</f>
        <v>0.65</v>
      </c>
      <c r="E11" s="23">
        <f>[1]!wwsInput(30%)</f>
        <v>0.3</v>
      </c>
      <c r="F11" s="14"/>
    </row>
    <row r="12" spans="1:6" ht="12.75" customHeight="1" x14ac:dyDescent="0.2">
      <c r="A12" s="43" t="s">
        <v>78</v>
      </c>
      <c r="B12" s="18">
        <f>(1/B9)+((1-B11)*((B9-1)/B9))</f>
        <v>0.8571428571428571</v>
      </c>
      <c r="C12" s="2"/>
      <c r="D12" s="18">
        <f>(1/D9)+((1-D11)*((D9-1)/D9))</f>
        <v>0.71111111111111114</v>
      </c>
      <c r="E12" s="18">
        <f>(1/E9)+((1-E11)*((E9-1)/E9))</f>
        <v>0.94000000000000006</v>
      </c>
      <c r="F12" s="14" t="s">
        <v>75</v>
      </c>
    </row>
    <row r="13" spans="1:6" ht="12.75" x14ac:dyDescent="0.2">
      <c r="A13" s="50" t="s">
        <v>81</v>
      </c>
      <c r="B13" s="18">
        <f>1-B12</f>
        <v>0.1428571428571429</v>
      </c>
      <c r="C13" s="2"/>
      <c r="D13" s="18">
        <f>1-D12</f>
        <v>0.28888888888888886</v>
      </c>
      <c r="E13" s="18">
        <f>1-E12</f>
        <v>5.9999999999999942E-2</v>
      </c>
      <c r="F13" s="14" t="s">
        <v>34</v>
      </c>
    </row>
    <row r="14" spans="1:6" ht="12.75" x14ac:dyDescent="0.2">
      <c r="A14" s="41"/>
      <c r="B14" s="45"/>
      <c r="C14" s="2"/>
      <c r="D14" s="45"/>
      <c r="E14" s="45"/>
      <c r="F14" s="14"/>
    </row>
    <row r="15" spans="1:6" ht="12.75" customHeight="1" x14ac:dyDescent="0.2">
      <c r="A15" s="43" t="s">
        <v>79</v>
      </c>
      <c r="B15" s="24">
        <f>[1]!wwsInput(1.1)</f>
        <v>1.1000000000000001</v>
      </c>
      <c r="C15" s="2" t="s">
        <v>5</v>
      </c>
      <c r="D15" s="24">
        <f>[1]!wwsInput(1.3)</f>
        <v>1.3</v>
      </c>
      <c r="E15" s="24">
        <f>[1]!wwsInput(1)</f>
        <v>1</v>
      </c>
      <c r="F15" s="14" t="s">
        <v>80</v>
      </c>
    </row>
    <row r="16" spans="1:6" ht="12.75" x14ac:dyDescent="0.2">
      <c r="A16" t="s">
        <v>37</v>
      </c>
      <c r="B16" s="23">
        <f>[1]!wwsInput(90%)</f>
        <v>0.9</v>
      </c>
      <c r="C16" s="2"/>
      <c r="D16" s="23">
        <f>[1]!wwsInput(120%)</f>
        <v>1.2</v>
      </c>
      <c r="E16" s="23">
        <f>[1]!wwsInput(60%)</f>
        <v>0.6</v>
      </c>
      <c r="F16" s="14"/>
    </row>
    <row r="17" spans="1:6" ht="12.75" x14ac:dyDescent="0.2">
      <c r="A17" t="s">
        <v>33</v>
      </c>
      <c r="B17" s="35">
        <f>B15*(1-B16)</f>
        <v>0.10999999999999999</v>
      </c>
      <c r="C17" s="2" t="s">
        <v>5</v>
      </c>
      <c r="D17" s="35">
        <f>D15*(1-D16)</f>
        <v>-0.25999999999999995</v>
      </c>
      <c r="E17" s="35">
        <f>E15*(1-E16)</f>
        <v>0.4</v>
      </c>
      <c r="F17" s="14" t="s">
        <v>43</v>
      </c>
    </row>
    <row r="18" spans="1:6" ht="12.75" x14ac:dyDescent="0.2">
      <c r="A18" t="s">
        <v>35</v>
      </c>
      <c r="B18" s="23">
        <f>[1]!wwsInput(75%)</f>
        <v>0.75</v>
      </c>
      <c r="C18" s="2"/>
      <c r="D18" s="23">
        <f>[1]!wwsInput(80%)</f>
        <v>0.8</v>
      </c>
      <c r="E18" s="23">
        <f>[1]!wwsInput(65%)</f>
        <v>0.65</v>
      </c>
      <c r="F18" s="15" t="s">
        <v>59</v>
      </c>
    </row>
    <row r="19" spans="1:6" ht="12.75" x14ac:dyDescent="0.2">
      <c r="A19" t="s">
        <v>52</v>
      </c>
      <c r="B19" s="26">
        <f>B15*B16*B18</f>
        <v>0.74250000000000005</v>
      </c>
      <c r="C19" s="2" t="s">
        <v>5</v>
      </c>
      <c r="D19" s="26">
        <f>D15*D16*D18</f>
        <v>1.2480000000000002</v>
      </c>
      <c r="E19" s="26">
        <f>E15*E16*E18</f>
        <v>0.39</v>
      </c>
      <c r="F19" s="14" t="s">
        <v>44</v>
      </c>
    </row>
    <row r="20" spans="1:6" ht="12.75" x14ac:dyDescent="0.2">
      <c r="A20" t="s">
        <v>51</v>
      </c>
      <c r="B20" s="27">
        <f>B19/B12</f>
        <v>0.86625000000000008</v>
      </c>
      <c r="C20" s="2" t="s">
        <v>5</v>
      </c>
      <c r="D20" s="27">
        <f>D19/D12</f>
        <v>1.7550000000000003</v>
      </c>
      <c r="E20" s="27">
        <f>E19/E12</f>
        <v>0.41489361702127658</v>
      </c>
      <c r="F20" s="14" t="s">
        <v>36</v>
      </c>
    </row>
    <row r="21" spans="1:6" ht="12.75" x14ac:dyDescent="0.2">
      <c r="A21" t="s">
        <v>46</v>
      </c>
      <c r="B21" s="27">
        <f>B19/B18</f>
        <v>0.9900000000000001</v>
      </c>
      <c r="C21" s="2" t="s">
        <v>5</v>
      </c>
      <c r="D21" s="27">
        <f>D19/D18</f>
        <v>1.5600000000000003</v>
      </c>
      <c r="E21" s="27">
        <f>E19/E18</f>
        <v>0.6</v>
      </c>
      <c r="F21" s="14" t="s">
        <v>48</v>
      </c>
    </row>
    <row r="22" spans="1:6" ht="12.75" x14ac:dyDescent="0.2">
      <c r="A22" t="s">
        <v>47</v>
      </c>
      <c r="B22" s="27">
        <f>B21/B12</f>
        <v>1.1550000000000002</v>
      </c>
      <c r="C22" s="2" t="s">
        <v>5</v>
      </c>
      <c r="D22" s="27">
        <f>D21/D12</f>
        <v>2.1937500000000001</v>
      </c>
      <c r="E22" s="27">
        <f>E21/E12</f>
        <v>0.63829787234042545</v>
      </c>
      <c r="F22" s="14" t="s">
        <v>49</v>
      </c>
    </row>
    <row r="23" spans="1:6" ht="12.75" x14ac:dyDescent="0.2">
      <c r="A23" t="s">
        <v>42</v>
      </c>
      <c r="B23" s="27">
        <f>B22+B17</f>
        <v>1.2650000000000001</v>
      </c>
      <c r="C23" s="2" t="s">
        <v>5</v>
      </c>
      <c r="D23" s="27">
        <f>D22+D17</f>
        <v>1.9337500000000001</v>
      </c>
      <c r="E23" s="27">
        <f>E22+E17</f>
        <v>1.0382978723404255</v>
      </c>
      <c r="F23" s="14" t="s">
        <v>54</v>
      </c>
    </row>
    <row r="24" spans="1:6" ht="12.75" x14ac:dyDescent="0.2">
      <c r="B24" s="46"/>
      <c r="C24" s="2"/>
      <c r="D24" s="46"/>
      <c r="E24" s="46"/>
      <c r="F24" s="14"/>
    </row>
    <row r="25" spans="1:6" ht="12.75" customHeight="1" x14ac:dyDescent="0.2">
      <c r="A25" s="43" t="s">
        <v>70</v>
      </c>
      <c r="B25" s="27">
        <f>B19/B7</f>
        <v>1.2693121338284552</v>
      </c>
      <c r="C25" s="2" t="s">
        <v>5</v>
      </c>
      <c r="D25" s="27">
        <f>D19/D7</f>
        <v>2.133470091606616</v>
      </c>
      <c r="E25" s="27">
        <f>E19/E7</f>
        <v>0.66670940362706743</v>
      </c>
      <c r="F25" s="14" t="s">
        <v>82</v>
      </c>
    </row>
    <row r="26" spans="1:6" ht="12.75" x14ac:dyDescent="0.2">
      <c r="A26" t="s">
        <v>12</v>
      </c>
      <c r="B26" s="27">
        <f>B25/B12</f>
        <v>1.4808641561331979</v>
      </c>
      <c r="C26" s="2" t="s">
        <v>5</v>
      </c>
      <c r="D26" s="27">
        <f>D25/D12</f>
        <v>3.0001923163218036</v>
      </c>
      <c r="E26" s="27">
        <f>E25/E12</f>
        <v>0.70926532300751854</v>
      </c>
      <c r="F26" s="51" t="str">
        <f xml:space="preserve"> "S / Fr   see " &amp; HYPERLINK("https://sealevel.info/glossary.html#ecs","https://sealevel.info/glossary.html#ecs")</f>
        <v>S / Fr   see https://sealevel.info/glossary.html#ecs</v>
      </c>
    </row>
    <row r="27" spans="1:6" ht="12.75" x14ac:dyDescent="0.2">
      <c r="A27" t="s">
        <v>11</v>
      </c>
      <c r="B27" s="27">
        <f>B26/B9</f>
        <v>1.0577601115237127</v>
      </c>
      <c r="C27" s="2" t="s">
        <v>5</v>
      </c>
      <c r="D27" s="27">
        <f>D26/D9</f>
        <v>1.6667735090676685</v>
      </c>
      <c r="E27" s="27">
        <f>E26/E9</f>
        <v>0.56741225840601484</v>
      </c>
      <c r="F27" s="14" t="s">
        <v>72</v>
      </c>
    </row>
    <row r="28" spans="1:6" ht="12.75" x14ac:dyDescent="0.2">
      <c r="B28" s="46"/>
      <c r="C28" s="2"/>
      <c r="D28" s="46"/>
      <c r="E28" s="46"/>
      <c r="F28" s="14"/>
    </row>
    <row r="29" spans="1:6" ht="12.75" customHeight="1" x14ac:dyDescent="0.2">
      <c r="A29" t="s">
        <v>40</v>
      </c>
      <c r="B29" s="24">
        <f>[1]!wwsInput(3)</f>
        <v>3</v>
      </c>
      <c r="C29" s="49" t="s">
        <v>13</v>
      </c>
      <c r="D29" s="24">
        <f>[1]!wwsInput(3.7)</f>
        <v>3.7</v>
      </c>
      <c r="E29" s="24">
        <f>[1]!wwsInput(2.8)</f>
        <v>2.8</v>
      </c>
      <c r="F29" s="15" t="s">
        <v>6</v>
      </c>
    </row>
    <row r="30" spans="1:6" ht="12.75" x14ac:dyDescent="0.2">
      <c r="A30" s="43" t="s">
        <v>57</v>
      </c>
      <c r="B30" s="27">
        <f>B26/B29</f>
        <v>0.49362138537773265</v>
      </c>
      <c r="C30" s="47" t="s">
        <v>65</v>
      </c>
      <c r="D30" s="27">
        <f>D26/D29</f>
        <v>0.81086278819508206</v>
      </c>
      <c r="E30" s="27">
        <f>E26/E29</f>
        <v>0.25330904393125664</v>
      </c>
      <c r="F30" s="14" t="s">
        <v>41</v>
      </c>
    </row>
    <row r="31" spans="1:6" ht="12.75" x14ac:dyDescent="0.2">
      <c r="A31" s="43"/>
      <c r="B31" s="46"/>
      <c r="C31" s="47"/>
      <c r="D31" s="46"/>
      <c r="E31" s="46"/>
      <c r="F31" s="14"/>
    </row>
    <row r="32" spans="1:6" ht="12.75" x14ac:dyDescent="0.2">
      <c r="A32" s="43" t="s">
        <v>63</v>
      </c>
      <c r="B32" s="27">
        <f>B23-B15</f>
        <v>0.16500000000000004</v>
      </c>
      <c r="C32" s="2" t="s">
        <v>5</v>
      </c>
      <c r="D32" s="27">
        <f>D23-D15</f>
        <v>0.63375000000000004</v>
      </c>
      <c r="E32" s="27">
        <f>E23-E15</f>
        <v>3.8297872340425476E-2</v>
      </c>
      <c r="F32" s="14" t="s">
        <v>45</v>
      </c>
    </row>
    <row r="33" spans="1:7" ht="12.75" x14ac:dyDescent="0.2">
      <c r="A33" s="43" t="s">
        <v>68</v>
      </c>
      <c r="B33" s="27">
        <f>B32/B30</f>
        <v>0.33426428612637499</v>
      </c>
      <c r="C33" s="2" t="s">
        <v>13</v>
      </c>
      <c r="D33" s="27">
        <f>D32/D30</f>
        <v>0.78157489679687808</v>
      </c>
      <c r="E33" s="27">
        <f>E32/E30</f>
        <v>0.15119030787869858</v>
      </c>
      <c r="F33" s="14" t="s">
        <v>64</v>
      </c>
    </row>
    <row r="34" spans="1:7" ht="12.75" x14ac:dyDescent="0.2">
      <c r="A34" s="43"/>
      <c r="B34" s="46"/>
      <c r="C34" s="2"/>
      <c r="D34" s="46"/>
      <c r="E34" s="46"/>
      <c r="F34" s="14"/>
    </row>
    <row r="35" spans="1:7" ht="12.75" customHeight="1" x14ac:dyDescent="0.2">
      <c r="A35" s="43" t="s">
        <v>69</v>
      </c>
      <c r="B35" s="24">
        <f>[1]!wwsInput(0.3)</f>
        <v>0.3</v>
      </c>
      <c r="C35" s="2" t="s">
        <v>13</v>
      </c>
      <c r="D35" s="24">
        <f>[1]!wwsInput(0.6)</f>
        <v>0.6</v>
      </c>
      <c r="E35" s="24">
        <f>[1]!wwsInput(0.2)</f>
        <v>0.2</v>
      </c>
      <c r="F35" s="15" t="s">
        <v>85</v>
      </c>
    </row>
    <row r="36" spans="1:7" ht="30" customHeight="1" x14ac:dyDescent="0.25">
      <c r="A36" s="64" t="s">
        <v>58</v>
      </c>
      <c r="B36" s="64"/>
      <c r="C36" s="64"/>
      <c r="D36" s="64"/>
      <c r="E36" s="64"/>
      <c r="F36" s="14"/>
    </row>
    <row r="37" spans="1:7" ht="12.75" x14ac:dyDescent="0.2">
      <c r="A37" s="43" t="s">
        <v>83</v>
      </c>
      <c r="B37" s="27">
        <f>B35*B30</f>
        <v>0.14808641561331978</v>
      </c>
      <c r="C37" s="2" t="s">
        <v>5</v>
      </c>
      <c r="D37" s="27">
        <f>D35*D30</f>
        <v>0.48651767291704923</v>
      </c>
      <c r="E37" s="27">
        <f>E35*E30</f>
        <v>5.0661808786251331E-2</v>
      </c>
      <c r="F37" s="14" t="s">
        <v>67</v>
      </c>
    </row>
    <row r="38" spans="1:7" ht="30" customHeight="1" x14ac:dyDescent="0.2">
      <c r="A38" s="60" t="s">
        <v>50</v>
      </c>
      <c r="B38" s="60"/>
      <c r="C38" s="60"/>
      <c r="D38" s="60"/>
      <c r="E38" s="60"/>
      <c r="F38" s="60"/>
    </row>
    <row r="39" spans="1:7" ht="16.5" customHeight="1" x14ac:dyDescent="0.2">
      <c r="A39" s="54"/>
      <c r="B39" s="54"/>
      <c r="C39" s="54"/>
      <c r="D39" s="54"/>
      <c r="E39" s="54"/>
      <c r="F39" s="54"/>
    </row>
    <row r="40" spans="1:7" ht="16.5" customHeight="1" x14ac:dyDescent="0.2">
      <c r="A40" s="40" t="s">
        <v>16</v>
      </c>
      <c r="B40" s="62" t="s">
        <v>17</v>
      </c>
      <c r="C40" s="62"/>
      <c r="D40" s="55" t="s">
        <v>18</v>
      </c>
      <c r="E40" s="53"/>
      <c r="F40" s="53"/>
    </row>
    <row r="41" spans="1:7" ht="14.25" customHeight="1" x14ac:dyDescent="0.2">
      <c r="A41" s="62" t="s">
        <v>77</v>
      </c>
      <c r="B41" s="62"/>
      <c r="C41" s="62"/>
      <c r="D41" s="44" t="s">
        <v>60</v>
      </c>
      <c r="E41" s="44"/>
      <c r="F41" s="48"/>
    </row>
    <row r="42" spans="1:7" ht="14.25" customHeight="1" x14ac:dyDescent="0.2">
      <c r="A42" s="62" t="s">
        <v>61</v>
      </c>
      <c r="B42" s="62"/>
      <c r="C42" s="62"/>
      <c r="D42" s="42" t="s">
        <v>62</v>
      </c>
      <c r="E42" s="42"/>
      <c r="F42" s="41"/>
      <c r="G42" s="43"/>
    </row>
    <row r="43" spans="1:7" x14ac:dyDescent="0.2">
      <c r="G43" s="43" t="s">
        <v>56</v>
      </c>
    </row>
  </sheetData>
  <sheetProtection sheet="1" objects="1" scenarios="1"/>
  <mergeCells count="11">
    <mergeCell ref="A1:E1"/>
    <mergeCell ref="A42:C42"/>
    <mergeCell ref="A41:C41"/>
    <mergeCell ref="B2:B3"/>
    <mergeCell ref="D2:E2"/>
    <mergeCell ref="A38:F38"/>
    <mergeCell ref="A39:F39"/>
    <mergeCell ref="B40:C40"/>
    <mergeCell ref="D40:F40"/>
    <mergeCell ref="A8:F8"/>
    <mergeCell ref="A36:E36"/>
  </mergeCells>
  <hyperlinks>
    <hyperlink ref="F29" r:id="rId1"/>
    <hyperlink ref="F6" r:id="rId2"/>
    <hyperlink ref="F10" r:id="rId3" location=":~:text=0.3-,1.77,-90%25_uncertainty"/>
    <hyperlink ref="F9" r:id="rId4"/>
    <hyperlink ref="F26" r:id="rId5" location="ecs" display="https://sealevel.info/glossary.html#ecs"/>
    <hyperlink ref="F35" r:id="rId6"/>
    <hyperlink ref="F18" r:id="rId7"/>
    <hyperlink ref="D40" r:id="rId8"/>
    <hyperlink ref="D41" r:id="rId9"/>
    <hyperlink ref="D42" r:id="rId10"/>
  </hyperlinks>
  <pageMargins left="0.7" right="0.7" top="0.75" bottom="0.75" header="0.3" footer="0.3"/>
  <pageSetup orientation="portrait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Radiative Imbalance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Earth's Radiative Energy Imbalance</dc:title>
  <dc:creator>Dave Burton</dc:creator>
  <cp:lastModifiedBy>David A Burton</cp:lastModifiedBy>
  <dcterms:created xsi:type="dcterms:W3CDTF">2021-11-24T11:18:44Z</dcterms:created>
  <dcterms:modified xsi:type="dcterms:W3CDTF">2023-09-09T09:53:22Z</dcterms:modified>
</cp:coreProperties>
</file>