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html\sealevel\14C\Graven2020\"/>
    </mc:Choice>
  </mc:AlternateContent>
  <xr:revisionPtr revIDLastSave="0" documentId="13_ncr:1_{EAD788F7-A8C7-416F-8934-7FDC84C08545}" xr6:coauthVersionLast="47" xr6:coauthVersionMax="47" xr10:uidLastSave="{00000000-0000-0000-0000-000000000000}"/>
  <bookViews>
    <workbookView xWindow="28830" yWindow="270" windowWidth="26265" windowHeight="15495" tabRatio="309" xr2:uid="{00000000-000D-0000-FFFF-FFFF00000000}"/>
  </bookViews>
  <sheets>
    <sheet name="Sheet1" sheetId="1" r:id="rId1"/>
  </sheets>
  <definedNames>
    <definedName name="baseline">Sheet1!$J$14</definedName>
    <definedName name="CO2in1950">Sheet1!$J$8</definedName>
    <definedName name="Modern">Sheet1!$J$3</definedName>
    <definedName name="molC_per_ppmv">Sheet1!$J$10</definedName>
    <definedName name="MtC_per_ppmv">Sheet1!$I$9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14" i="1" s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F53" i="1"/>
  <c r="J8" i="1"/>
  <c r="F3" i="1" s="1"/>
  <c r="J9" i="1"/>
  <c r="T6" i="1"/>
  <c r="T9" i="1"/>
  <c r="T12" i="1"/>
  <c r="T15" i="1"/>
  <c r="T18" i="1"/>
  <c r="S18" i="1"/>
  <c r="S15" i="1"/>
  <c r="S12" i="1"/>
  <c r="S9" i="1"/>
  <c r="S6" i="1"/>
  <c r="K18" i="1" a="1"/>
  <c r="K18" i="1" s="1"/>
  <c r="K19" i="1" s="1"/>
  <c r="N20" i="1" s="1"/>
  <c r="Q5" i="1"/>
  <c r="Q6" i="1" s="1"/>
  <c r="Q7" i="1" s="1"/>
  <c r="Q8" i="1" s="1"/>
  <c r="Q9" i="1" s="1"/>
  <c r="Q10" i="1" s="1"/>
  <c r="Q11" i="1" s="1"/>
  <c r="Q12" i="1" s="1"/>
  <c r="Q13" i="1" s="1"/>
  <c r="F68" i="1" l="1"/>
  <c r="G68" i="1" s="1"/>
  <c r="F52" i="1"/>
  <c r="G52" i="1" s="1"/>
  <c r="F30" i="1"/>
  <c r="F28" i="1"/>
  <c r="F10" i="1"/>
  <c r="F12" i="1"/>
  <c r="F29" i="1"/>
  <c r="F50" i="1"/>
  <c r="F27" i="1"/>
  <c r="F11" i="1"/>
  <c r="G11" i="1" s="1"/>
  <c r="G53" i="1"/>
  <c r="G3" i="1"/>
  <c r="F70" i="1"/>
  <c r="G70" i="1" s="1"/>
  <c r="F69" i="1"/>
  <c r="G69" i="1" s="1"/>
  <c r="F14" i="1"/>
  <c r="G14" i="1" s="1"/>
  <c r="F57" i="1"/>
  <c r="G57" i="1" s="1"/>
  <c r="F15" i="1"/>
  <c r="G15" i="1" s="1"/>
  <c r="F13" i="1"/>
  <c r="G13" i="1" s="1"/>
  <c r="F67" i="1"/>
  <c r="G67" i="1" s="1"/>
  <c r="F25" i="1"/>
  <c r="G25" i="1" s="1"/>
  <c r="F42" i="1"/>
  <c r="G42" i="1" s="1"/>
  <c r="F26" i="1"/>
  <c r="G26" i="1" s="1"/>
  <c r="F44" i="1"/>
  <c r="G44" i="1" s="1"/>
  <c r="F40" i="1"/>
  <c r="G40" i="1" s="1"/>
  <c r="F43" i="1"/>
  <c r="F66" i="1"/>
  <c r="F24" i="1"/>
  <c r="F58" i="1"/>
  <c r="F41" i="1"/>
  <c r="F39" i="1"/>
  <c r="F56" i="1"/>
  <c r="F55" i="1"/>
  <c r="F38" i="1"/>
  <c r="F72" i="1"/>
  <c r="F16" i="1"/>
  <c r="F54" i="1"/>
  <c r="G54" i="1" s="1"/>
  <c r="F71" i="1"/>
  <c r="G71" i="1" s="1"/>
  <c r="F23" i="1"/>
  <c r="G23" i="1" s="1"/>
  <c r="F8" i="1"/>
  <c r="G8" i="1" s="1"/>
  <c r="F7" i="1"/>
  <c r="G7" i="1" s="1"/>
  <c r="F62" i="1"/>
  <c r="G62" i="1" s="1"/>
  <c r="F6" i="1"/>
  <c r="G6" i="1" s="1"/>
  <c r="F37" i="1"/>
  <c r="G37" i="1" s="1"/>
  <c r="F22" i="1"/>
  <c r="G22" i="1" s="1"/>
  <c r="F20" i="1"/>
  <c r="G20" i="1" s="1"/>
  <c r="F5" i="1"/>
  <c r="G5" i="1" s="1"/>
  <c r="F65" i="1"/>
  <c r="G65" i="1" s="1"/>
  <c r="F9" i="1"/>
  <c r="G9" i="1" s="1"/>
  <c r="F2" i="1"/>
  <c r="G2" i="1" s="1"/>
  <c r="F36" i="1"/>
  <c r="G36" i="1" s="1"/>
  <c r="F21" i="1"/>
  <c r="G21" i="1" s="1"/>
  <c r="F34" i="1"/>
  <c r="G34" i="1" s="1"/>
  <c r="F19" i="1"/>
  <c r="F63" i="1"/>
  <c r="F47" i="1"/>
  <c r="F74" i="1"/>
  <c r="F60" i="1"/>
  <c r="F46" i="1"/>
  <c r="F32" i="1"/>
  <c r="F18" i="1"/>
  <c r="F4" i="1"/>
  <c r="F77" i="1"/>
  <c r="F61" i="1"/>
  <c r="G61" i="1" s="1"/>
  <c r="F51" i="1"/>
  <c r="G51" i="1" s="1"/>
  <c r="F64" i="1"/>
  <c r="G64" i="1" s="1"/>
  <c r="F49" i="1"/>
  <c r="G49" i="1" s="1"/>
  <c r="F35" i="1"/>
  <c r="G35" i="1" s="1"/>
  <c r="F76" i="1"/>
  <c r="G76" i="1" s="1"/>
  <c r="F48" i="1"/>
  <c r="G48" i="1" s="1"/>
  <c r="F75" i="1"/>
  <c r="G75" i="1" s="1"/>
  <c r="F33" i="1"/>
  <c r="G33" i="1" s="1"/>
  <c r="F73" i="1"/>
  <c r="G73" i="1" s="1"/>
  <c r="F59" i="1"/>
  <c r="G59" i="1" s="1"/>
  <c r="F45" i="1"/>
  <c r="G45" i="1" s="1"/>
  <c r="F31" i="1"/>
  <c r="G31" i="1" s="1"/>
  <c r="F17" i="1"/>
  <c r="G17" i="1" s="1"/>
  <c r="G10" i="1" l="1"/>
  <c r="G16" i="1"/>
  <c r="G77" i="1"/>
  <c r="G72" i="1"/>
  <c r="G55" i="1"/>
  <c r="G56" i="1"/>
  <c r="G27" i="1"/>
  <c r="G58" i="1"/>
  <c r="G29" i="1"/>
  <c r="G4" i="1"/>
  <c r="G50" i="1"/>
  <c r="G39" i="1"/>
  <c r="G41" i="1"/>
  <c r="G66" i="1"/>
  <c r="G38" i="1"/>
  <c r="G18" i="1"/>
  <c r="G32" i="1"/>
  <c r="G46" i="1"/>
  <c r="G12" i="1"/>
  <c r="G60" i="1"/>
  <c r="G74" i="1"/>
  <c r="G28" i="1"/>
  <c r="G47" i="1"/>
  <c r="G24" i="1"/>
  <c r="G30" i="1"/>
  <c r="G63" i="1"/>
  <c r="G19" i="1"/>
  <c r="G43" i="1"/>
  <c r="K60" i="1" a="1"/>
  <c r="K60" i="1"/>
  <c r="P6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<sst xmlns="http://schemas.openxmlformats.org/spreadsheetml/2006/main" count="49" uniqueCount="46">
  <si>
    <t>Graven, H., R. F. Keeling, and J. Rogelj, 2020: Changes to Carbon Isotopes in Atmospheric CO2 Over the Industrial Era and Into the Future. Global Biogeochemical Cycles, 34, e2019GB006170, https://doi.org/10.1029/2019GB006170</t>
  </si>
  <si>
    <t>https://sealevel.info/14C/Graven2020/PersComm/nofossilnobombs_tabulatedD14C_as_received.xlsx</t>
  </si>
  <si>
    <t xml:space="preserve">Source: </t>
  </si>
  <si>
    <t xml:space="preserve">Reference: </t>
  </si>
  <si>
    <t xml:space="preserve">Slope: </t>
  </si>
  <si>
    <t xml:space="preserve">e-folding time: </t>
  </si>
  <si>
    <t>years</t>
  </si>
  <si>
    <t>Y-axis labels</t>
  </si>
  <si>
    <t xml:space="preserve">Supplemental data: </t>
  </si>
  <si>
    <t>https://sealevel.info/CO2_lifetimes/</t>
  </si>
  <si>
    <t>h. grid lines</t>
  </si>
  <si>
    <t xml:space="preserve">Modern: </t>
  </si>
  <si>
    <t>ppmv</t>
  </si>
  <si>
    <t>merged CO2 ppmv</t>
  </si>
  <si>
    <t>Δ14C ‰ nofossil</t>
  </si>
  <si>
    <t>Δ14C ‰ nobombs</t>
  </si>
  <si>
    <t>MtC/ppmv</t>
  </si>
  <si>
    <t>CO2in1950:</t>
  </si>
  <si>
    <t>MtC_per_ppmv:</t>
  </si>
  <si>
    <t>molC_per_ppmv:</t>
  </si>
  <si>
    <t>mol C / ppmv</t>
  </si>
  <si>
    <t>nofossil total 14C in kmol</t>
  </si>
  <si>
    <t>Date−1950 ("AP")</t>
  </si>
  <si>
    <t>10 BP</t>
  </si>
  <si>
    <t>9 BP</t>
  </si>
  <si>
    <t>8 BP</t>
  </si>
  <si>
    <t>6 BP</t>
  </si>
  <si>
    <t>5 BP</t>
  </si>
  <si>
    <t>4 BP</t>
  </si>
  <si>
    <t>3 BP</t>
  </si>
  <si>
    <t>2 BP</t>
  </si>
  <si>
    <t>1 BP</t>
  </si>
  <si>
    <t>Date AD</t>
  </si>
  <si>
    <t xml:space="preserve">baseline: </t>
  </si>
  <si>
    <t>kmol</t>
  </si>
  <si>
    <t xml:space="preserve">Slope via LINEST: </t>
  </si>
  <si>
    <t xml:space="preserve">e-folding time via LINEST: </t>
  </si>
  <si>
    <t>(nofossil −baseline) in kmol</t>
  </si>
  <si>
    <t xml:space="preserve">Baseline CO2: </t>
  </si>
  <si>
    <t>(The baseline CO2 value has a small effect. If you use 280 ppmv you'll calcuate a lifetime of 25 years.)</t>
  </si>
  <si>
    <t>Using a log-linear plot nicely illustrates the excellent fit to an exponential decay curve over the period 1971-1995, but it is not necessary for calculating the e-folding lifetime. That can be done directly with LINEST:</t>
  </si>
  <si>
    <t>(The standard "Modern" value for 14C/C in 1950, upon which Δ14C is defined, is either 1.170E-12 [the new value] or 1.176E-12 [the old value]. For our purposes it makes no difference which value you use.)</t>
  </si>
  <si>
    <t>Determining the e-folding lifetime of 14C radiocarbon in the atmosphere, based on the observed “bomb spike” decay, 1971-1995</t>
  </si>
  <si>
    <t>David A. Burton</t>
  </si>
  <si>
    <t>Contact me:</t>
  </si>
  <si>
    <t>https://sealevel.info/contact.html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</si>
</sst>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"/>
    <numFmt numFmtId="166" formatCode="0.000E+00"/>
    <numFmt numFmtId="167" formatCode="0.0000E+00"/>
    <numFmt numFmtId="168" formatCode="0.0000"/>
    <numFmt numFmtId="169" formatCode="0.00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theme="1"/>
      <name val="Arial Narrow"/>
      <family val="2"/>
    </font>
    <font>
      <b/>
      <sz val="13"/>
      <color theme="1"/>
      <name val="Calibri"/>
      <family val="2"/>
    </font>
    <font>
      <sz val="10.5"/>
      <color theme="1"/>
      <name val="Aptos Narrow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1" fontId="2" fillId="0" borderId="0" xfId="0" applyNumberFormat="1" applyFont="1" applyAlignment="1">
      <alignment horizontal="center"/>
    </xf>
    <xf numFmtId="2" fontId="2" fillId="0" borderId="0" xfId="0" applyNumberFormat="1" applyFont="1"/>
    <xf numFmtId="1" fontId="1" fillId="2" borderId="0" xfId="0" applyNumberFormat="1" applyFont="1" applyFill="1" applyAlignment="1">
      <alignment horizontal="center"/>
    </xf>
    <xf numFmtId="2" fontId="1" fillId="2" borderId="0" xfId="0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/>
    <xf numFmtId="165" fontId="0" fillId="0" borderId="0" xfId="0" applyNumberFormat="1" applyAlignment="1">
      <alignment horizontal="center"/>
    </xf>
    <xf numFmtId="1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7" fontId="0" fillId="0" borderId="0" xfId="0" applyNumberFormat="1" applyAlignment="1">
      <alignment horizontal="center"/>
    </xf>
    <xf numFmtId="168" fontId="0" fillId="0" borderId="0" xfId="0" applyNumberFormat="1"/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right"/>
    </xf>
    <xf numFmtId="168" fontId="2" fillId="0" borderId="0" xfId="0" applyNumberFormat="1" applyFont="1"/>
    <xf numFmtId="1" fontId="1" fillId="2" borderId="1" xfId="0" applyNumberFormat="1" applyFont="1" applyFill="1" applyBorder="1" applyAlignment="1">
      <alignment horizontal="center"/>
    </xf>
    <xf numFmtId="2" fontId="1" fillId="2" borderId="2" xfId="0" applyNumberFormat="1" applyFont="1" applyFill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168" fontId="0" fillId="0" borderId="2" xfId="0" applyNumberFormat="1" applyBorder="1"/>
    <xf numFmtId="168" fontId="1" fillId="0" borderId="3" xfId="0" applyNumberFormat="1" applyFont="1" applyBorder="1"/>
    <xf numFmtId="1" fontId="1" fillId="2" borderId="4" xfId="0" applyNumberFormat="1" applyFont="1" applyFill="1" applyBorder="1" applyAlignment="1">
      <alignment horizontal="center"/>
    </xf>
    <xf numFmtId="2" fontId="1" fillId="2" borderId="0" xfId="0" applyNumberFormat="1" applyFont="1" applyFill="1" applyBorder="1"/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1" fontId="1" fillId="0" borderId="0" xfId="0" applyNumberFormat="1" applyFont="1" applyBorder="1"/>
    <xf numFmtId="168" fontId="0" fillId="0" borderId="0" xfId="0" applyNumberFormat="1" applyBorder="1"/>
    <xf numFmtId="168" fontId="1" fillId="0" borderId="5" xfId="0" applyNumberFormat="1" applyFont="1" applyBorder="1"/>
    <xf numFmtId="1" fontId="1" fillId="2" borderId="6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0" borderId="7" xfId="0" applyNumberFormat="1" applyFont="1" applyBorder="1"/>
    <xf numFmtId="2" fontId="2" fillId="0" borderId="7" xfId="0" applyNumberFormat="1" applyFont="1" applyBorder="1" applyAlignment="1">
      <alignment horizontal="center"/>
    </xf>
    <xf numFmtId="1" fontId="1" fillId="0" borderId="7" xfId="0" applyNumberFormat="1" applyFont="1" applyBorder="1"/>
    <xf numFmtId="168" fontId="0" fillId="0" borderId="7" xfId="0" applyNumberFormat="1" applyBorder="1"/>
    <xf numFmtId="168" fontId="1" fillId="0" borderId="8" xfId="0" applyNumberFormat="1" applyFont="1" applyBorder="1"/>
    <xf numFmtId="0" fontId="0" fillId="3" borderId="0" xfId="0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0" fontId="3" fillId="0" borderId="0" xfId="1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9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1" fontId="0" fillId="0" borderId="9" xfId="0" applyNumberFormat="1" applyFont="1" applyBorder="1" applyAlignment="1">
      <alignment horizontal="center"/>
    </xf>
    <xf numFmtId="2" fontId="2" fillId="0" borderId="10" xfId="0" applyNumberFormat="1" applyFont="1" applyBorder="1"/>
    <xf numFmtId="164" fontId="0" fillId="0" borderId="10" xfId="0" applyNumberFormat="1" applyFont="1" applyBorder="1" applyAlignment="1">
      <alignment horizontal="center"/>
    </xf>
    <xf numFmtId="1" fontId="2" fillId="0" borderId="10" xfId="0" applyNumberFormat="1" applyFont="1" applyBorder="1"/>
    <xf numFmtId="168" fontId="2" fillId="0" borderId="10" xfId="0" applyNumberFormat="1" applyFont="1" applyBorder="1"/>
    <xf numFmtId="168" fontId="2" fillId="0" borderId="11" xfId="0" applyNumberFormat="1" applyFont="1" applyBorder="1"/>
    <xf numFmtId="0" fontId="9" fillId="0" borderId="0" xfId="0" applyFont="1" applyAlignment="1">
      <alignment horizontal="center" vertical="top" wrapText="1"/>
    </xf>
    <xf numFmtId="14" fontId="0" fillId="0" borderId="0" xfId="0" applyNumberFormat="1" applyAlignment="1">
      <alignment horizontal="center"/>
    </xf>
    <xf numFmtId="165" fontId="1" fillId="3" borderId="0" xfId="0" applyNumberFormat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749065092466198E-2"/>
          <c:y val="2.243380879506527E-2"/>
          <c:w val="0.88795127933922147"/>
          <c:h val="0.85154140499194064"/>
        </c:manualLayout>
      </c:layout>
      <c:scatterChart>
        <c:scatterStyle val="smoothMarker"/>
        <c:varyColors val="0"/>
        <c:ser>
          <c:idx val="0"/>
          <c:order val="0"/>
          <c:tx>
            <c:v>Δ14CO2‰ (log scale)</c:v>
          </c:tx>
          <c:xVal>
            <c:numRef>
              <c:f>Sheet1!$A$32:$A$57</c:f>
              <c:numCache>
                <c:formatCode>0</c:formatCode>
                <c:ptCount val="26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  <c:pt idx="21">
                  <c:v>1991</c:v>
                </c:pt>
                <c:pt idx="22">
                  <c:v>1992</c:v>
                </c:pt>
                <c:pt idx="23">
                  <c:v>1993</c:v>
                </c:pt>
                <c:pt idx="24">
                  <c:v>1994</c:v>
                </c:pt>
                <c:pt idx="25">
                  <c:v>1995</c:v>
                </c:pt>
              </c:numCache>
            </c:numRef>
          </c:xVal>
          <c:yVal>
            <c:numRef>
              <c:f>Sheet1!$B$32:$B$57</c:f>
              <c:numCache>
                <c:formatCode>0.00</c:formatCode>
                <c:ptCount val="26"/>
                <c:pt idx="0">
                  <c:v>634.547934069353</c:v>
                </c:pt>
                <c:pt idx="1">
                  <c:v>613.05839503419702</c:v>
                </c:pt>
                <c:pt idx="2">
                  <c:v>585.87002236283695</c:v>
                </c:pt>
                <c:pt idx="3">
                  <c:v>552.04053224448603</c:v>
                </c:pt>
                <c:pt idx="4">
                  <c:v>519.14660331758796</c:v>
                </c:pt>
                <c:pt idx="5">
                  <c:v>492.85802655859601</c:v>
                </c:pt>
                <c:pt idx="6">
                  <c:v>468.50791560046503</c:v>
                </c:pt>
                <c:pt idx="7">
                  <c:v>444.85064905241501</c:v>
                </c:pt>
                <c:pt idx="8">
                  <c:v>427.32952752844898</c:v>
                </c:pt>
                <c:pt idx="9">
                  <c:v>410.00975792291001</c:v>
                </c:pt>
                <c:pt idx="10">
                  <c:v>386.91730410303001</c:v>
                </c:pt>
                <c:pt idx="11">
                  <c:v>366.07575394609501</c:v>
                </c:pt>
                <c:pt idx="12">
                  <c:v>349.631164086691</c:v>
                </c:pt>
                <c:pt idx="13">
                  <c:v>334.20388536515401</c:v>
                </c:pt>
                <c:pt idx="14">
                  <c:v>319.06491099117699</c:v>
                </c:pt>
                <c:pt idx="15">
                  <c:v>308.63966688288099</c:v>
                </c:pt>
                <c:pt idx="16">
                  <c:v>301.217102403166</c:v>
                </c:pt>
                <c:pt idx="17">
                  <c:v>293.82574592686098</c:v>
                </c:pt>
                <c:pt idx="18">
                  <c:v>286.08078734290001</c:v>
                </c:pt>
                <c:pt idx="19">
                  <c:v>276.888452477501</c:v>
                </c:pt>
                <c:pt idx="20">
                  <c:v>266.390034416677</c:v>
                </c:pt>
                <c:pt idx="21">
                  <c:v>256.62627487352103</c:v>
                </c:pt>
                <c:pt idx="22">
                  <c:v>248.56855729759101</c:v>
                </c:pt>
                <c:pt idx="23">
                  <c:v>242.41781628858701</c:v>
                </c:pt>
                <c:pt idx="24">
                  <c:v>237.215525658985</c:v>
                </c:pt>
                <c:pt idx="25">
                  <c:v>232.405020473918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DD0-42D4-9D8D-3BBCED62239D}"/>
            </c:ext>
          </c:extLst>
        </c:ser>
        <c:ser>
          <c:idx val="1"/>
          <c:order val="1"/>
          <c:tx>
            <c:v>Y-series labels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40676CC3-99C7-405D-BC9E-7148DFD546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DD0-42D4-9D8D-3BBCED62239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5F20F1A-CB30-4F05-93A3-D171A7FA6F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DD0-42D4-9D8D-3BBCED62239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2FF0354-C78A-4572-8844-6BB0ACCCA3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DD0-42D4-9D8D-3BBCED62239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C925F33-FB12-44DA-94F4-5B54089A18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DD0-42D4-9D8D-3BBCED62239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74E501E-DD38-4C05-A8A8-04D9C31771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DD0-42D4-9D8D-3BBCED62239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26D6B92-4550-4E79-8B5F-15DA06F7E0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DD0-42D4-9D8D-3BBCED62239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3B93A21-4A0A-4B5B-A7E7-4B51BD40DF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DD0-42D4-9D8D-3BBCED62239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A1E1F6D-8CAE-4745-B3F0-DFD7E65516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DD0-42D4-9D8D-3BBCED62239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CC31BAC-A1B3-4F6A-AF37-80AD43AE9D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DD0-42D4-9D8D-3BBCED62239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CA942BF-6141-4B38-A3CA-10A9EA3B4A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DD0-42D4-9D8D-3BBCED6223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/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Sheet1!$P$4:$P$13</c:f>
              <c:numCache>
                <c:formatCode>0</c:formatCode>
                <c:ptCount val="10"/>
                <c:pt idx="0">
                  <c:v>1970</c:v>
                </c:pt>
                <c:pt idx="1">
                  <c:v>1970</c:v>
                </c:pt>
                <c:pt idx="2">
                  <c:v>1970</c:v>
                </c:pt>
                <c:pt idx="3">
                  <c:v>1970</c:v>
                </c:pt>
                <c:pt idx="4">
                  <c:v>1970</c:v>
                </c:pt>
                <c:pt idx="5">
                  <c:v>1970</c:v>
                </c:pt>
                <c:pt idx="6">
                  <c:v>1970</c:v>
                </c:pt>
                <c:pt idx="7">
                  <c:v>1970</c:v>
                </c:pt>
                <c:pt idx="8">
                  <c:v>1970</c:v>
                </c:pt>
                <c:pt idx="9">
                  <c:v>1970</c:v>
                </c:pt>
              </c:numCache>
            </c:numRef>
          </c:xVal>
          <c:yVal>
            <c:numRef>
              <c:f>Sheet1!$Q$4:$Q$13</c:f>
              <c:numCache>
                <c:formatCode>General</c:formatCode>
                <c:ptCount val="1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Sheet1!$Q$4:$Q$13</c15:f>
                <c15:dlblRangeCache>
                  <c:ptCount val="10"/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400</c:v>
                  </c:pt>
                  <c:pt idx="4">
                    <c:v>500</c:v>
                  </c:pt>
                  <c:pt idx="5">
                    <c:v>600</c:v>
                  </c:pt>
                  <c:pt idx="6">
                    <c:v>700</c:v>
                  </c:pt>
                  <c:pt idx="7">
                    <c:v>800</c:v>
                  </c:pt>
                  <c:pt idx="8">
                    <c:v>900</c:v>
                  </c:pt>
                  <c:pt idx="9">
                    <c:v>1000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2DD0-42D4-9D8D-3BBCED62239D}"/>
            </c:ext>
          </c:extLst>
        </c:ser>
        <c:ser>
          <c:idx val="2"/>
          <c:order val="2"/>
          <c:tx>
            <c:v>Exponential fit, 1971–1985</c:v>
          </c:tx>
          <c:spPr>
            <a:ln>
              <a:noFill/>
            </a:ln>
          </c:spPr>
          <c:marker>
            <c:symbol val="none"/>
          </c:marker>
          <c:trendline>
            <c:spPr>
              <a:ln w="15875">
                <a:solidFill>
                  <a:srgbClr val="FF0000"/>
                </a:solidFill>
              </a:ln>
            </c:spPr>
            <c:trendlineType val="exp"/>
            <c:dispRSqr val="0"/>
            <c:dispEq val="0"/>
          </c:trendline>
          <c:xVal>
            <c:numRef>
              <c:f>Sheet1!$A$33:$A$47</c:f>
              <c:numCache>
                <c:formatCode>0</c:formatCode>
                <c:ptCount val="1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</c:numCache>
            </c:numRef>
          </c:xVal>
          <c:yVal>
            <c:numRef>
              <c:f>Sheet1!$B$33:$B$47</c:f>
              <c:numCache>
                <c:formatCode>0.00</c:formatCode>
                <c:ptCount val="15"/>
                <c:pt idx="0">
                  <c:v>613.05839503419702</c:v>
                </c:pt>
                <c:pt idx="1">
                  <c:v>585.87002236283695</c:v>
                </c:pt>
                <c:pt idx="2">
                  <c:v>552.04053224448603</c:v>
                </c:pt>
                <c:pt idx="3">
                  <c:v>519.14660331758796</c:v>
                </c:pt>
                <c:pt idx="4">
                  <c:v>492.85802655859601</c:v>
                </c:pt>
                <c:pt idx="5">
                  <c:v>468.50791560046503</c:v>
                </c:pt>
                <c:pt idx="6">
                  <c:v>444.85064905241501</c:v>
                </c:pt>
                <c:pt idx="7">
                  <c:v>427.32952752844898</c:v>
                </c:pt>
                <c:pt idx="8">
                  <c:v>410.00975792291001</c:v>
                </c:pt>
                <c:pt idx="9">
                  <c:v>386.91730410303001</c:v>
                </c:pt>
                <c:pt idx="10">
                  <c:v>366.07575394609501</c:v>
                </c:pt>
                <c:pt idx="11">
                  <c:v>349.631164086691</c:v>
                </c:pt>
                <c:pt idx="12">
                  <c:v>334.20388536515401</c:v>
                </c:pt>
                <c:pt idx="13">
                  <c:v>319.06491099117699</c:v>
                </c:pt>
                <c:pt idx="14">
                  <c:v>308.63966688288099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2DD0-42D4-9D8D-3BBCED62239D}"/>
            </c:ext>
          </c:extLst>
        </c:ser>
        <c:ser>
          <c:idx val="3"/>
          <c:order val="3"/>
          <c:tx>
            <c:v>custom gridlines</c:v>
          </c:tx>
          <c:spPr>
            <a:ln w="6350"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Sheet1!$S$4:$S$20</c:f>
              <c:numCache>
                <c:formatCode>0.0</c:formatCode>
                <c:ptCount val="17"/>
                <c:pt idx="0">
                  <c:v>1969.9</c:v>
                </c:pt>
                <c:pt idx="1">
                  <c:v>1995.5</c:v>
                </c:pt>
                <c:pt idx="2" formatCode="General">
                  <c:v>#N/A</c:v>
                </c:pt>
                <c:pt idx="3">
                  <c:v>1969.9</c:v>
                </c:pt>
                <c:pt idx="4">
                  <c:v>1995.5</c:v>
                </c:pt>
                <c:pt idx="5" formatCode="General">
                  <c:v>#N/A</c:v>
                </c:pt>
                <c:pt idx="6">
                  <c:v>1969.9</c:v>
                </c:pt>
                <c:pt idx="7">
                  <c:v>1995.5</c:v>
                </c:pt>
                <c:pt idx="8" formatCode="General">
                  <c:v>#N/A</c:v>
                </c:pt>
                <c:pt idx="9">
                  <c:v>1969.9</c:v>
                </c:pt>
                <c:pt idx="10">
                  <c:v>1995.5</c:v>
                </c:pt>
                <c:pt idx="11" formatCode="General">
                  <c:v>#N/A</c:v>
                </c:pt>
                <c:pt idx="12">
                  <c:v>1969.9</c:v>
                </c:pt>
                <c:pt idx="13">
                  <c:v>1995.5</c:v>
                </c:pt>
                <c:pt idx="14" formatCode="General">
                  <c:v>#N/A</c:v>
                </c:pt>
                <c:pt idx="15">
                  <c:v>1969.9</c:v>
                </c:pt>
                <c:pt idx="16">
                  <c:v>1995.5</c:v>
                </c:pt>
              </c:numCache>
            </c:numRef>
          </c:xVal>
          <c:yVal>
            <c:numRef>
              <c:f>Sheet1!$T$4:$T$20</c:f>
              <c:numCache>
                <c:formatCode>0</c:formatCode>
                <c:ptCount val="17"/>
                <c:pt idx="0">
                  <c:v>200</c:v>
                </c:pt>
                <c:pt idx="1">
                  <c:v>200</c:v>
                </c:pt>
                <c:pt idx="2" formatCode="General">
                  <c:v>#N/A</c:v>
                </c:pt>
                <c:pt idx="3">
                  <c:v>300</c:v>
                </c:pt>
                <c:pt idx="4">
                  <c:v>300</c:v>
                </c:pt>
                <c:pt idx="5" formatCode="General">
                  <c:v>#N/A</c:v>
                </c:pt>
                <c:pt idx="6">
                  <c:v>400</c:v>
                </c:pt>
                <c:pt idx="7">
                  <c:v>400</c:v>
                </c:pt>
                <c:pt idx="8" formatCode="General">
                  <c:v>#N/A</c:v>
                </c:pt>
                <c:pt idx="9">
                  <c:v>500</c:v>
                </c:pt>
                <c:pt idx="10">
                  <c:v>500</c:v>
                </c:pt>
                <c:pt idx="11" formatCode="General">
                  <c:v>#N/A</c:v>
                </c:pt>
                <c:pt idx="12">
                  <c:v>600</c:v>
                </c:pt>
                <c:pt idx="13">
                  <c:v>600</c:v>
                </c:pt>
                <c:pt idx="14" formatCode="General">
                  <c:v>#N/A</c:v>
                </c:pt>
                <c:pt idx="15">
                  <c:v>700</c:v>
                </c:pt>
                <c:pt idx="16">
                  <c:v>700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2DD0-42D4-9D8D-3BBCED622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244544"/>
        <c:axId val="171243008"/>
      </c:scatterChart>
      <c:valAx>
        <c:axId val="171244544"/>
        <c:scaling>
          <c:orientation val="minMax"/>
          <c:max val="1995.5"/>
          <c:min val="1969.9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171243008"/>
        <c:crosses val="autoZero"/>
        <c:crossBetween val="midCat"/>
      </c:valAx>
      <c:valAx>
        <c:axId val="171243008"/>
        <c:scaling>
          <c:logBase val="10"/>
          <c:orientation val="minMax"/>
          <c:max val="1000"/>
          <c:min val="200"/>
        </c:scaling>
        <c:delete val="0"/>
        <c:axPos val="l"/>
        <c:majorGridlines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l-GR" sz="1300" b="0"/>
                  <a:t>Δ</a:t>
                </a:r>
                <a:r>
                  <a:rPr lang="en-US" sz="1300" b="0"/>
                  <a:t>14C</a:t>
                </a:r>
                <a:r>
                  <a:rPr lang="en-US" sz="1300" b="0" baseline="0"/>
                  <a:t> ‰, </a:t>
                </a:r>
                <a:r>
                  <a:rPr lang="en-US" sz="1300" b="0" i="0" u="none" strike="noStrike" kern="1200" baseline="0">
                    <a:solidFill>
                      <a:sysClr val="windowText" lastClr="000000"/>
                    </a:solidFill>
                  </a:rPr>
                  <a:t>for “nofossil” scenario</a:t>
                </a:r>
                <a:endParaRPr lang="en-US" sz="1300" b="0"/>
              </a:p>
            </c:rich>
          </c:tx>
          <c:layout>
            <c:manualLayout>
              <c:xMode val="edge"/>
              <c:yMode val="edge"/>
              <c:x val="1.6980996497694842E-2"/>
              <c:y val="0.24592826305254503"/>
            </c:manualLayout>
          </c:layout>
          <c:overlay val="0"/>
        </c:title>
        <c:numFmt formatCode="0" sourceLinked="0"/>
        <c:majorTickMark val="out"/>
        <c:minorTickMark val="none"/>
        <c:tickLblPos val="none"/>
        <c:spPr>
          <a:ln/>
        </c:spPr>
        <c:crossAx val="171244544"/>
        <c:crosses val="autoZero"/>
        <c:crossBetween val="midCat"/>
        <c:majorUnit val="10"/>
        <c:minorUnit val="10"/>
      </c:valAx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txPr>
        <a:bodyPr/>
        <a:lstStyle/>
        <a:p>
          <a:pPr>
            <a:defRPr sz="1300" baseline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>
      <a:solidFill>
        <a:schemeClr val="accent5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14C above baseline, in kmol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643370009949987E-2"/>
          <c:y val="0.10704184704184704"/>
          <c:w val="0.88457821690299432"/>
          <c:h val="0.76251582188590072"/>
        </c:manualLayout>
      </c:layout>
      <c:scatterChart>
        <c:scatterStyle val="smoothMarker"/>
        <c:varyColors val="0"/>
        <c:ser>
          <c:idx val="0"/>
          <c:order val="0"/>
          <c:tx>
            <c:v>14C above baseline in kmol</c:v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Sheet1!$E$32:$E$57</c:f>
              <c:numCache>
                <c:formatCode>0</c:formatCode>
                <c:ptCount val="26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</c:numCache>
            </c:numRef>
          </c:xVal>
          <c:yVal>
            <c:numRef>
              <c:f>Sheet1!$G$32:$G$57</c:f>
              <c:numCache>
                <c:formatCode>0.0000</c:formatCode>
                <c:ptCount val="26"/>
                <c:pt idx="0">
                  <c:v>40.975285249177247</c:v>
                </c:pt>
                <c:pt idx="1">
                  <c:v>39.587620197315914</c:v>
                </c:pt>
                <c:pt idx="2">
                  <c:v>37.831958779390391</c:v>
                </c:pt>
                <c:pt idx="3">
                  <c:v>35.647453979974955</c:v>
                </c:pt>
                <c:pt idx="4">
                  <c:v>33.523362089702559</c:v>
                </c:pt>
                <c:pt idx="5">
                  <c:v>31.825804074523759</c:v>
                </c:pt>
                <c:pt idx="6">
                  <c:v>30.253420510117579</c:v>
                </c:pt>
                <c:pt idx="7">
                  <c:v>28.725776666404101</c:v>
                </c:pt>
                <c:pt idx="8">
                  <c:v>27.594368125325232</c:v>
                </c:pt>
                <c:pt idx="9">
                  <c:v>26.475961678887387</c:v>
                </c:pt>
                <c:pt idx="10">
                  <c:v>24.984790040670973</c:v>
                </c:pt>
                <c:pt idx="11">
                  <c:v>23.63896820931015</c:v>
                </c:pt>
                <c:pt idx="12">
                  <c:v>22.577075601806726</c:v>
                </c:pt>
                <c:pt idx="13">
                  <c:v>21.580874822805455</c:v>
                </c:pt>
                <c:pt idx="14">
                  <c:v>20.603291002816377</c:v>
                </c:pt>
                <c:pt idx="15">
                  <c:v>19.930091504095699</c:v>
                </c:pt>
                <c:pt idx="16">
                  <c:v>19.450786977980101</c:v>
                </c:pt>
                <c:pt idx="17">
                  <c:v>18.973497676835123</c:v>
                </c:pt>
                <c:pt idx="18">
                  <c:v>18.473374880459943</c:v>
                </c:pt>
                <c:pt idx="19">
                  <c:v>17.879789237843212</c:v>
                </c:pt>
                <c:pt idx="20">
                  <c:v>17.20186460581634</c:v>
                </c:pt>
                <c:pt idx="21">
                  <c:v>16.571379797805804</c:v>
                </c:pt>
                <c:pt idx="22">
                  <c:v>16.051060908713097</c:v>
                </c:pt>
                <c:pt idx="23">
                  <c:v>15.653883085248296</c:v>
                </c:pt>
                <c:pt idx="24">
                  <c:v>15.317950477084182</c:v>
                </c:pt>
                <c:pt idx="25">
                  <c:v>15.007317014160918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607-4E1F-B09B-8565BA744F77}"/>
            </c:ext>
          </c:extLst>
        </c:ser>
        <c:ser>
          <c:idx val="1"/>
          <c:order val="1"/>
          <c:tx>
            <c:v>1971-1985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-6.1993320396066198E-2"/>
                  <c:y val="3.9836384088352592E-2"/>
                </c:manualLayout>
              </c:layout>
              <c:numFmt formatCode="#,##0.000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Sheet1!$E$33:$E$47</c:f>
              <c:numCache>
                <c:formatCode>0</c:formatCode>
                <c:ptCount val="1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35</c:v>
                </c:pt>
              </c:numCache>
            </c:numRef>
          </c:xVal>
          <c:yVal>
            <c:numRef>
              <c:f>Sheet1!$G$33:$G$47</c:f>
              <c:numCache>
                <c:formatCode>0.0000</c:formatCode>
                <c:ptCount val="15"/>
                <c:pt idx="0">
                  <c:v>39.587620197315914</c:v>
                </c:pt>
                <c:pt idx="1">
                  <c:v>37.831958779390391</c:v>
                </c:pt>
                <c:pt idx="2">
                  <c:v>35.647453979974955</c:v>
                </c:pt>
                <c:pt idx="3">
                  <c:v>33.523362089702559</c:v>
                </c:pt>
                <c:pt idx="4">
                  <c:v>31.825804074523759</c:v>
                </c:pt>
                <c:pt idx="5">
                  <c:v>30.253420510117579</c:v>
                </c:pt>
                <c:pt idx="6">
                  <c:v>28.725776666404101</c:v>
                </c:pt>
                <c:pt idx="7">
                  <c:v>27.594368125325232</c:v>
                </c:pt>
                <c:pt idx="8">
                  <c:v>26.475961678887387</c:v>
                </c:pt>
                <c:pt idx="9">
                  <c:v>24.984790040670973</c:v>
                </c:pt>
                <c:pt idx="10">
                  <c:v>23.63896820931015</c:v>
                </c:pt>
                <c:pt idx="11">
                  <c:v>22.577075601806726</c:v>
                </c:pt>
                <c:pt idx="12">
                  <c:v>21.580874822805455</c:v>
                </c:pt>
                <c:pt idx="13">
                  <c:v>20.603291002816377</c:v>
                </c:pt>
                <c:pt idx="14">
                  <c:v>19.930091504095699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607-4E1F-B09B-8565BA744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858832"/>
        <c:axId val="612852352"/>
      </c:scatterChart>
      <c:valAx>
        <c:axId val="612858832"/>
        <c:scaling>
          <c:orientation val="minMax"/>
          <c:max val="46"/>
          <c:min val="1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/>
                  <a:t>Date -1950</a:t>
                </a:r>
              </a:p>
              <a:p>
                <a:pPr>
                  <a:defRPr sz="1200"/>
                </a:pPr>
                <a:endParaRPr lang="en-US" sz="1200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52352"/>
        <c:crosses val="autoZero"/>
        <c:crossBetween val="midCat"/>
      </c:valAx>
      <c:valAx>
        <c:axId val="612852352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aseline="0"/>
                  <a:t>Total 14C elevation above baseline, in kmol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5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21</xdr:row>
      <xdr:rowOff>123825</xdr:rowOff>
    </xdr:from>
    <xdr:to>
      <xdr:col>21</xdr:col>
      <xdr:colOff>400050</xdr:colOff>
      <xdr:row>48</xdr:row>
      <xdr:rowOff>57151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28576</xdr:colOff>
      <xdr:row>61</xdr:row>
      <xdr:rowOff>19050</xdr:rowOff>
    </xdr:from>
    <xdr:to>
      <xdr:col>21</xdr:col>
      <xdr:colOff>142875</xdr:colOff>
      <xdr:row>84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2C2E695-A3CA-862C-AE5E-866DC99D4A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0.33754</cdr:x>
      <cdr:y>0.22921</cdr:y>
    </cdr:from>
    <cdr:to>
      <cdr:x>0.76923</cdr:x>
      <cdr:y>0.31423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601C7A4-B246-C7DA-E5F1-BA0DF9B76E68}"/>
            </a:ext>
          </a:extLst>
        </cdr:cNvPr>
        <cdr:cNvSpPr txBox="1"/>
      </cdr:nvSpPr>
      <cdr:spPr>
        <a:xfrm xmlns:a="http://schemas.openxmlformats.org/drawingml/2006/main">
          <a:off x="2800350" y="1181100"/>
          <a:ext cx="3581400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0.44546</cdr:x>
      <cdr:y>0.39187</cdr:y>
    </cdr:from>
    <cdr:to>
      <cdr:x>0.6992</cdr:x>
      <cdr:y>0.51017</cdr:y>
    </cdr:to>
    <cdr:sp macro="" textlink="Sheet1!$N$20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A4FB4635-2B71-C358-DAC2-982F60F5D803}"/>
            </a:ext>
          </a:extLst>
        </cdr:cNvPr>
        <cdr:cNvSpPr txBox="1"/>
      </cdr:nvSpPr>
      <cdr:spPr>
        <a:xfrm xmlns:a="http://schemas.openxmlformats.org/drawingml/2006/main">
          <a:off x="3695699" y="2019300"/>
          <a:ext cx="21050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fld id="{B0FA1FC8-B041-4959-AEED-D26D13A06D80}" type="TxLink">
            <a:rPr lang="en-US" sz="1300" b="1" i="0" u="none" strike="noStrike">
              <a:solidFill>
                <a:srgbClr val="C00000"/>
              </a:solidFill>
              <a:latin typeface="Calibri"/>
              <a:ea typeface="Calibri"/>
              <a:cs typeface="Calibri"/>
            </a:rPr>
            <a:pPr/>
            <a:t>Exponential fit, 1971–1985:
   e-folding time = 20.15 yr</a:t>
          </a:fld>
          <a:endParaRPr lang="en-US" sz="1300">
            <a:solidFill>
              <a:srgbClr val="C00000"/>
            </a:solidFill>
          </a:endParaRPr>
        </a:p>
      </cdr:txBody>
    </cdr:sp>
  </cdr:relSizeAnchor>
  <cdr:relSizeAnchor xmlns:cdr="http://schemas.openxmlformats.org/drawingml/2006/chartDrawing">
    <cdr:from>
      <cdr:x>0.10333</cdr:x>
      <cdr:y>0.05545</cdr:y>
    </cdr:from>
    <cdr:to>
      <cdr:x>0.97819</cdr:x>
      <cdr:y>0.17006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9D7D4017-B4B5-A2D7-0475-3FE5E7EA3EC5}"/>
            </a:ext>
          </a:extLst>
        </cdr:cNvPr>
        <cdr:cNvSpPr txBox="1"/>
      </cdr:nvSpPr>
      <cdr:spPr>
        <a:xfrm xmlns:a="http://schemas.openxmlformats.org/drawingml/2006/main">
          <a:off x="857251" y="285750"/>
          <a:ext cx="7258050" cy="59054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n-US" sz="1800" b="1">
              <a:solidFill>
                <a:schemeClr val="tx1">
                  <a:lumMod val="75000"/>
                  <a:lumOff val="25000"/>
                </a:schemeClr>
              </a:solidFill>
            </a:rPr>
            <a:t>Simulated </a:t>
          </a:r>
          <a:r>
            <a:rPr lang="el-GR" sz="1800" b="1">
              <a:solidFill>
                <a:schemeClr val="tx1">
                  <a:lumMod val="75000"/>
                  <a:lumOff val="25000"/>
                </a:schemeClr>
              </a:solidFill>
            </a:rPr>
            <a:t>Δ</a:t>
          </a:r>
          <a:r>
            <a:rPr lang="en-US" sz="1800" b="1" baseline="0">
              <a:solidFill>
                <a:schemeClr val="tx1">
                  <a:lumMod val="75000"/>
                  <a:lumOff val="25000"/>
                </a:schemeClr>
              </a:solidFill>
            </a:rPr>
            <a:t>14</a:t>
          </a:r>
          <a:r>
            <a:rPr lang="en-US" sz="1800" b="1">
              <a:solidFill>
                <a:schemeClr val="tx1">
                  <a:lumMod val="75000"/>
                  <a:lumOff val="25000"/>
                </a:schemeClr>
              </a:solidFill>
            </a:rPr>
            <a:t>CO</a:t>
          </a:r>
          <a:r>
            <a:rPr lang="en-US" sz="1800" b="1" baseline="-16000">
              <a:solidFill>
                <a:schemeClr val="tx1">
                  <a:lumMod val="75000"/>
                  <a:lumOff val="25000"/>
                </a:schemeClr>
              </a:solidFill>
            </a:rPr>
            <a:t>2</a:t>
          </a:r>
          <a:r>
            <a:rPr lang="en-US" sz="1800" b="1">
              <a:solidFill>
                <a:schemeClr val="tx1">
                  <a:lumMod val="75000"/>
                  <a:lumOff val="25000"/>
                </a:schemeClr>
              </a:solidFill>
            </a:rPr>
            <a:t> for scenario without fossil fuel burning (“No Fossil”)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alevel.info/contact.html" TargetMode="External"/><Relationship Id="rId2" Type="http://schemas.openxmlformats.org/officeDocument/2006/relationships/hyperlink" Target="https://sealevel.info/CO2_lifetimes/" TargetMode="External"/><Relationship Id="rId1" Type="http://schemas.openxmlformats.org/officeDocument/2006/relationships/hyperlink" Target="https://sealevel.info/14C/Graven2020/PersComm/nofossilnobombs_tabulatedD14C_as_received.xls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"/>
  <sheetViews>
    <sheetView tabSelected="1" workbookViewId="0">
      <selection activeCell="I21" sqref="I21"/>
    </sheetView>
  </sheetViews>
  <sheetFormatPr defaultRowHeight="15" x14ac:dyDescent="0.25"/>
  <cols>
    <col min="1" max="1" width="6.5703125" customWidth="1"/>
    <col min="2" max="2" width="9.85546875" customWidth="1"/>
    <col min="3" max="3" width="10.7109375" customWidth="1"/>
    <col min="4" max="4" width="11.42578125" customWidth="1"/>
    <col min="5" max="5" width="11.28515625" customWidth="1"/>
    <col min="6" max="6" width="11" customWidth="1"/>
    <col min="7" max="7" width="10.42578125" customWidth="1"/>
    <col min="8" max="8" width="11.85546875" customWidth="1"/>
    <col min="9" max="9" width="16.28515625" customWidth="1"/>
    <col min="10" max="10" width="11.85546875" customWidth="1"/>
    <col min="11" max="11" width="10.42578125" customWidth="1"/>
    <col min="16" max="16" width="10.28515625" customWidth="1"/>
  </cols>
  <sheetData>
    <row r="1" spans="1:22" ht="48" customHeight="1" x14ac:dyDescent="0.25">
      <c r="A1" s="16" t="s">
        <v>32</v>
      </c>
      <c r="B1" s="16" t="s">
        <v>14</v>
      </c>
      <c r="C1" s="16" t="s">
        <v>15</v>
      </c>
      <c r="D1" s="16" t="s">
        <v>13</v>
      </c>
      <c r="E1" s="17" t="s">
        <v>22</v>
      </c>
      <c r="F1" s="17" t="s">
        <v>21</v>
      </c>
      <c r="G1" s="17" t="s">
        <v>37</v>
      </c>
      <c r="H1" s="17"/>
      <c r="I1" s="70" t="s">
        <v>42</v>
      </c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17"/>
      <c r="V1" s="17"/>
    </row>
    <row r="2" spans="1:22" x14ac:dyDescent="0.25">
      <c r="A2" s="1">
        <v>1940</v>
      </c>
      <c r="B2" s="2">
        <v>-1.9680546934266401</v>
      </c>
      <c r="C2" s="2">
        <v>-24.676034611620601</v>
      </c>
      <c r="D2" s="20">
        <v>311.3</v>
      </c>
      <c r="E2" s="22" t="s">
        <v>23</v>
      </c>
      <c r="F2" s="23">
        <f t="shared" ref="F2:F33" si="0" xml:space="preserve"> CO2in1950 * (1 +(B2/1000)) * Modern * molC_per_ppmv / 1000</f>
        <v>64.446894318087118</v>
      </c>
      <c r="G2" s="23">
        <f t="shared" ref="G2:G33" si="1">F2-baseline</f>
        <v>-0.12708512331289512</v>
      </c>
    </row>
    <row r="3" spans="1:22" x14ac:dyDescent="0.25">
      <c r="A3" s="1">
        <v>1941</v>
      </c>
      <c r="B3" s="2">
        <v>-2.0050021499492798</v>
      </c>
      <c r="C3" s="2">
        <v>-25.187033736200899</v>
      </c>
      <c r="D3" s="20">
        <v>311</v>
      </c>
      <c r="E3" s="22" t="s">
        <v>24</v>
      </c>
      <c r="F3" s="23">
        <f t="shared" si="0"/>
        <v>64.444508473789213</v>
      </c>
      <c r="G3" s="23">
        <f t="shared" si="1"/>
        <v>-0.1294709676107999</v>
      </c>
      <c r="I3" s="6" t="s">
        <v>11</v>
      </c>
      <c r="J3" s="60">
        <v>1.1700000000000001E-12</v>
      </c>
      <c r="P3" s="52" t="s">
        <v>7</v>
      </c>
      <c r="Q3" s="52"/>
      <c r="S3" s="51" t="s">
        <v>10</v>
      </c>
      <c r="T3" s="51"/>
    </row>
    <row r="4" spans="1:22" ht="15" customHeight="1" x14ac:dyDescent="0.25">
      <c r="A4" s="1">
        <v>1942</v>
      </c>
      <c r="B4" s="2">
        <v>-1.99662449059879</v>
      </c>
      <c r="C4" s="2">
        <v>-25.703663063728499</v>
      </c>
      <c r="D4" s="20">
        <v>310.7</v>
      </c>
      <c r="E4" s="22" t="s">
        <v>25</v>
      </c>
      <c r="F4" s="23">
        <f t="shared" si="0"/>
        <v>64.445049452591888</v>
      </c>
      <c r="G4" s="23">
        <f t="shared" si="1"/>
        <v>-0.12892998880812456</v>
      </c>
      <c r="I4" s="63" t="s">
        <v>41</v>
      </c>
      <c r="J4" s="63"/>
      <c r="K4" s="63"/>
      <c r="L4" s="63"/>
      <c r="M4" s="63"/>
      <c r="N4" s="63"/>
      <c r="O4" s="15"/>
      <c r="P4" s="10">
        <v>1970</v>
      </c>
      <c r="Q4" s="11">
        <v>100</v>
      </c>
      <c r="S4" s="12">
        <v>1969.9</v>
      </c>
      <c r="T4" s="10">
        <v>200</v>
      </c>
    </row>
    <row r="5" spans="1:22" x14ac:dyDescent="0.25">
      <c r="A5" s="1">
        <v>1943</v>
      </c>
      <c r="B5" s="2">
        <v>-2.0122366063995001</v>
      </c>
      <c r="C5" s="2">
        <v>-26.181530211170301</v>
      </c>
      <c r="D5" s="20">
        <v>310.5</v>
      </c>
      <c r="E5" s="22" t="s">
        <v>24</v>
      </c>
      <c r="F5" s="23">
        <f t="shared" si="0"/>
        <v>64.444041316147135</v>
      </c>
      <c r="G5" s="23">
        <f t="shared" si="1"/>
        <v>-0.12993812525287751</v>
      </c>
      <c r="I5" s="63"/>
      <c r="J5" s="63"/>
      <c r="K5" s="63"/>
      <c r="L5" s="63"/>
      <c r="M5" s="63"/>
      <c r="N5" s="63"/>
      <c r="P5" s="10">
        <v>1970</v>
      </c>
      <c r="Q5" s="11">
        <f>Q4+100</f>
        <v>200</v>
      </c>
      <c r="S5" s="12">
        <v>1995.5</v>
      </c>
      <c r="T5" s="10">
        <v>200</v>
      </c>
    </row>
    <row r="6" spans="1:22" x14ac:dyDescent="0.25">
      <c r="A6" s="1">
        <v>1944</v>
      </c>
      <c r="B6" s="2">
        <v>-2.04603109707443</v>
      </c>
      <c r="C6" s="2">
        <v>-26.6506812803418</v>
      </c>
      <c r="D6" s="20">
        <v>310.2</v>
      </c>
      <c r="E6" s="22" t="s">
        <v>26</v>
      </c>
      <c r="F6" s="23">
        <f t="shared" si="0"/>
        <v>64.441859071401055</v>
      </c>
      <c r="G6" s="23">
        <f t="shared" si="1"/>
        <v>-0.13212036999895815</v>
      </c>
      <c r="I6" s="63"/>
      <c r="J6" s="63"/>
      <c r="K6" s="63"/>
      <c r="L6" s="63"/>
      <c r="M6" s="63"/>
      <c r="N6" s="63"/>
      <c r="P6" s="10">
        <v>1970</v>
      </c>
      <c r="Q6" s="11">
        <f t="shared" ref="Q6:Q13" si="2">Q5+100</f>
        <v>300</v>
      </c>
      <c r="S6" s="11" t="e">
        <f>NA()</f>
        <v>#N/A</v>
      </c>
      <c r="T6" s="11" t="e">
        <f>NA()</f>
        <v>#N/A</v>
      </c>
    </row>
    <row r="7" spans="1:22" x14ac:dyDescent="0.25">
      <c r="A7" s="1">
        <v>1945</v>
      </c>
      <c r="B7" s="2">
        <v>-2.1333588502163501</v>
      </c>
      <c r="C7" s="2">
        <v>-27.035906417872098</v>
      </c>
      <c r="D7" s="20">
        <v>310.3</v>
      </c>
      <c r="E7" s="22" t="s">
        <v>27</v>
      </c>
      <c r="F7" s="23">
        <f t="shared" si="0"/>
        <v>64.436219970864997</v>
      </c>
      <c r="G7" s="23">
        <f t="shared" si="1"/>
        <v>-0.13775947053501625</v>
      </c>
      <c r="P7" s="10">
        <v>1970</v>
      </c>
      <c r="Q7" s="11">
        <f t="shared" si="2"/>
        <v>400</v>
      </c>
      <c r="S7" s="12">
        <v>1969.9</v>
      </c>
      <c r="T7" s="10">
        <v>300</v>
      </c>
    </row>
    <row r="8" spans="1:22" x14ac:dyDescent="0.25">
      <c r="A8" s="1">
        <v>1946</v>
      </c>
      <c r="B8" s="2">
        <v>-2.3286904078678599</v>
      </c>
      <c r="C8" s="2">
        <v>-27.215219525688699</v>
      </c>
      <c r="D8" s="20">
        <v>310.3</v>
      </c>
      <c r="E8" s="22" t="s">
        <v>28</v>
      </c>
      <c r="F8" s="23">
        <f t="shared" si="0"/>
        <v>64.423606634876947</v>
      </c>
      <c r="G8" s="23">
        <f t="shared" si="1"/>
        <v>-0.15037280652306606</v>
      </c>
      <c r="I8" s="6" t="s">
        <v>17</v>
      </c>
      <c r="J8" s="58">
        <f>D12</f>
        <v>311.3</v>
      </c>
      <c r="K8" t="s">
        <v>12</v>
      </c>
      <c r="N8" s="8"/>
      <c r="O8" s="7"/>
      <c r="P8" s="10">
        <v>1970</v>
      </c>
      <c r="Q8" s="11">
        <f t="shared" si="2"/>
        <v>500</v>
      </c>
      <c r="S8" s="12">
        <v>1995.5</v>
      </c>
      <c r="T8" s="10">
        <v>300</v>
      </c>
    </row>
    <row r="9" spans="1:22" x14ac:dyDescent="0.25">
      <c r="A9" s="1">
        <v>1947</v>
      </c>
      <c r="B9" s="2">
        <v>-2.4234146794148401</v>
      </c>
      <c r="C9" s="2">
        <v>-27.517800311024502</v>
      </c>
      <c r="D9" s="20">
        <v>310.39999999999998</v>
      </c>
      <c r="E9" s="22" t="s">
        <v>29</v>
      </c>
      <c r="F9" s="23">
        <f t="shared" si="0"/>
        <v>64.417489911713488</v>
      </c>
      <c r="G9" s="23">
        <f t="shared" si="1"/>
        <v>-0.15648952968652452</v>
      </c>
      <c r="I9" s="14" t="s">
        <v>18</v>
      </c>
      <c r="J9" s="58">
        <f>2.1294 * 1000</f>
        <v>2129.4</v>
      </c>
      <c r="K9" s="55" t="s">
        <v>16</v>
      </c>
      <c r="L9" s="55"/>
      <c r="N9" s="8"/>
      <c r="O9" s="7"/>
      <c r="P9" s="10">
        <v>1970</v>
      </c>
      <c r="Q9" s="11">
        <f t="shared" si="2"/>
        <v>600</v>
      </c>
      <c r="S9" s="11" t="e">
        <f>NA()</f>
        <v>#N/A</v>
      </c>
      <c r="T9" s="11" t="e">
        <f>NA()</f>
        <v>#N/A</v>
      </c>
    </row>
    <row r="10" spans="1:22" x14ac:dyDescent="0.25">
      <c r="A10" s="1">
        <v>1948</v>
      </c>
      <c r="B10" s="2">
        <v>-2.3482926234986898</v>
      </c>
      <c r="C10" s="2">
        <v>-27.995190337127099</v>
      </c>
      <c r="D10" s="20">
        <v>310.5</v>
      </c>
      <c r="E10" s="22" t="s">
        <v>30</v>
      </c>
      <c r="F10" s="23">
        <f t="shared" si="0"/>
        <v>64.422340841807809</v>
      </c>
      <c r="G10" s="23">
        <f t="shared" si="1"/>
        <v>-0.1516385995922036</v>
      </c>
      <c r="I10" s="14" t="s">
        <v>19</v>
      </c>
      <c r="J10" s="18">
        <v>177293400000000</v>
      </c>
      <c r="K10" s="55" t="s">
        <v>20</v>
      </c>
      <c r="L10" s="55"/>
      <c r="N10" s="8"/>
      <c r="O10" s="7"/>
      <c r="P10" s="10">
        <v>1970</v>
      </c>
      <c r="Q10" s="11">
        <f t="shared" si="2"/>
        <v>700</v>
      </c>
      <c r="S10" s="12">
        <v>1969.9</v>
      </c>
      <c r="T10" s="10">
        <v>400</v>
      </c>
    </row>
    <row r="11" spans="1:22" x14ac:dyDescent="0.25">
      <c r="A11" s="1">
        <v>1949</v>
      </c>
      <c r="B11" s="2">
        <v>-2.2004327473869498</v>
      </c>
      <c r="C11" s="2">
        <v>-28.546203035169</v>
      </c>
      <c r="D11" s="20">
        <v>310.89999999999998</v>
      </c>
      <c r="E11" s="22" t="s">
        <v>31</v>
      </c>
      <c r="F11" s="23">
        <f t="shared" si="0"/>
        <v>64.431888742408049</v>
      </c>
      <c r="G11" s="23">
        <f t="shared" si="1"/>
        <v>-0.14209069899196436</v>
      </c>
      <c r="N11" s="8"/>
      <c r="O11" s="7"/>
      <c r="P11" s="10">
        <v>1970</v>
      </c>
      <c r="Q11" s="11">
        <f t="shared" si="2"/>
        <v>800</v>
      </c>
      <c r="S11" s="12">
        <v>1995.5</v>
      </c>
      <c r="T11" s="10">
        <v>400</v>
      </c>
    </row>
    <row r="12" spans="1:22" x14ac:dyDescent="0.25">
      <c r="A12" s="64">
        <v>1950</v>
      </c>
      <c r="B12" s="65">
        <v>-2.0365448713876799</v>
      </c>
      <c r="C12" s="65">
        <v>-29.093655940463901</v>
      </c>
      <c r="D12" s="66">
        <v>311.3</v>
      </c>
      <c r="E12" s="67">
        <f t="shared" ref="E12:E43" si="3">A12-1950</f>
        <v>0</v>
      </c>
      <c r="F12" s="68">
        <f t="shared" si="0"/>
        <v>64.442471634743526</v>
      </c>
      <c r="G12" s="69">
        <f t="shared" si="1"/>
        <v>-0.13150780665648654</v>
      </c>
      <c r="N12" s="8"/>
      <c r="O12" s="7"/>
      <c r="P12" s="10">
        <v>1970</v>
      </c>
      <c r="Q12" s="11">
        <f t="shared" si="2"/>
        <v>900</v>
      </c>
      <c r="S12" s="11" t="e">
        <f>NA()</f>
        <v>#N/A</v>
      </c>
      <c r="T12" s="11" t="e">
        <f>NA()</f>
        <v>#N/A</v>
      </c>
    </row>
    <row r="13" spans="1:22" ht="15" customHeight="1" x14ac:dyDescent="0.25">
      <c r="A13" s="1">
        <v>1951</v>
      </c>
      <c r="B13" s="2">
        <v>-1.5543923276549501</v>
      </c>
      <c r="C13" s="2">
        <v>-29.7798398540954</v>
      </c>
      <c r="D13" s="20">
        <v>311.8</v>
      </c>
      <c r="E13" s="10">
        <f t="shared" si="3"/>
        <v>1</v>
      </c>
      <c r="F13" s="23">
        <f t="shared" si="0"/>
        <v>64.473606143190153</v>
      </c>
      <c r="G13" s="23">
        <f t="shared" si="1"/>
        <v>-0.10037329820985974</v>
      </c>
      <c r="I13" s="14" t="s">
        <v>38</v>
      </c>
      <c r="J13" s="58">
        <f>CO2in1950</f>
        <v>311.3</v>
      </c>
      <c r="K13" t="s">
        <v>12</v>
      </c>
      <c r="L13" s="15"/>
      <c r="M13" s="15"/>
      <c r="N13" s="15"/>
      <c r="O13" s="15"/>
      <c r="P13" s="10">
        <v>1970</v>
      </c>
      <c r="Q13" s="11">
        <f t="shared" si="2"/>
        <v>1000</v>
      </c>
      <c r="S13" s="12">
        <v>1969.9</v>
      </c>
      <c r="T13" s="10">
        <v>500</v>
      </c>
    </row>
    <row r="14" spans="1:22" x14ac:dyDescent="0.25">
      <c r="A14" s="1">
        <v>1952</v>
      </c>
      <c r="B14" s="2">
        <v>-0.71554767819828402</v>
      </c>
      <c r="C14" s="2">
        <v>-30.563076910634901</v>
      </c>
      <c r="D14" s="20">
        <v>312.2</v>
      </c>
      <c r="E14" s="10">
        <f t="shared" si="3"/>
        <v>2</v>
      </c>
      <c r="F14" s="23">
        <f t="shared" si="0"/>
        <v>64.527773680338683</v>
      </c>
      <c r="G14" s="23">
        <f t="shared" si="1"/>
        <v>-4.6205761061330008E-2</v>
      </c>
      <c r="I14" s="13" t="s">
        <v>33</v>
      </c>
      <c r="J14" s="57">
        <f xml:space="preserve"> J13 * Modern * molC_per_ppmv / 1000</f>
        <v>64.573979441400013</v>
      </c>
      <c r="K14" t="s">
        <v>34</v>
      </c>
      <c r="L14" s="15"/>
      <c r="M14" s="15"/>
      <c r="N14" s="15"/>
      <c r="O14" s="15"/>
      <c r="S14" s="12">
        <v>1995.5</v>
      </c>
      <c r="T14" s="10">
        <v>500</v>
      </c>
    </row>
    <row r="15" spans="1:22" x14ac:dyDescent="0.25">
      <c r="A15" s="1">
        <v>1953</v>
      </c>
      <c r="B15" s="2">
        <v>0.790198732865939</v>
      </c>
      <c r="C15" s="2">
        <v>-31.344562228090702</v>
      </c>
      <c r="D15" s="20">
        <v>312.60000000000002</v>
      </c>
      <c r="E15" s="10">
        <f t="shared" si="3"/>
        <v>3</v>
      </c>
      <c r="F15" s="23">
        <f t="shared" si="0"/>
        <v>64.625005718130708</v>
      </c>
      <c r="G15" s="23">
        <f t="shared" si="1"/>
        <v>5.1026276730695486E-2</v>
      </c>
      <c r="I15" s="62" t="s">
        <v>39</v>
      </c>
      <c r="J15" s="54"/>
      <c r="K15" s="54"/>
      <c r="L15" s="54"/>
      <c r="M15" s="54"/>
      <c r="N15" s="54"/>
      <c r="O15" s="7"/>
      <c r="S15" s="11" t="e">
        <f>NA()</f>
        <v>#N/A</v>
      </c>
      <c r="T15" s="11" t="e">
        <f>NA()</f>
        <v>#N/A</v>
      </c>
    </row>
    <row r="16" spans="1:22" x14ac:dyDescent="0.25">
      <c r="A16" s="1">
        <v>1954</v>
      </c>
      <c r="B16" s="2">
        <v>4.5352548726876201</v>
      </c>
      <c r="C16" s="2">
        <v>-32.111462002863703</v>
      </c>
      <c r="D16" s="20">
        <v>313.2</v>
      </c>
      <c r="E16" s="10">
        <f t="shared" si="3"/>
        <v>4</v>
      </c>
      <c r="F16" s="23">
        <f t="shared" si="0"/>
        <v>64.866838896310441</v>
      </c>
      <c r="G16" s="23">
        <f t="shared" si="1"/>
        <v>0.29285945491042753</v>
      </c>
      <c r="I16" s="54"/>
      <c r="J16" s="54"/>
      <c r="K16" s="54"/>
      <c r="L16" s="54"/>
      <c r="M16" s="54"/>
      <c r="N16" s="54"/>
      <c r="S16" s="12">
        <v>1969.9</v>
      </c>
      <c r="T16" s="10">
        <v>600</v>
      </c>
    </row>
    <row r="17" spans="1:20" x14ac:dyDescent="0.25">
      <c r="A17" s="1">
        <v>1955</v>
      </c>
      <c r="B17" s="2">
        <v>15.979683735297399</v>
      </c>
      <c r="C17" s="2">
        <v>-32.886731939638501</v>
      </c>
      <c r="D17" s="20">
        <v>313.7</v>
      </c>
      <c r="E17" s="10">
        <f t="shared" si="3"/>
        <v>5</v>
      </c>
      <c r="F17" s="23">
        <f t="shared" si="0"/>
        <v>65.605851210403173</v>
      </c>
      <c r="G17" s="23">
        <f t="shared" si="1"/>
        <v>1.0318717690031605</v>
      </c>
      <c r="N17" s="8"/>
      <c r="O17" s="7"/>
      <c r="S17" s="12">
        <v>1995.5</v>
      </c>
      <c r="T17" s="10">
        <v>600</v>
      </c>
    </row>
    <row r="18" spans="1:20" x14ac:dyDescent="0.25">
      <c r="A18" s="1">
        <v>1956</v>
      </c>
      <c r="B18" s="2">
        <v>40.5205408907756</v>
      </c>
      <c r="C18" s="2">
        <v>-33.813034311036802</v>
      </c>
      <c r="D18" s="20">
        <v>314.3</v>
      </c>
      <c r="E18" s="10">
        <f t="shared" si="3"/>
        <v>6</v>
      </c>
      <c r="F18" s="23">
        <f t="shared" si="0"/>
        <v>67.190552015835351</v>
      </c>
      <c r="G18" s="23">
        <f t="shared" si="1"/>
        <v>2.6165725744353381</v>
      </c>
      <c r="J18" s="5" t="s">
        <v>4</v>
      </c>
      <c r="K18" s="9" cm="1">
        <f t="array" ref="K18">SLOPE(LN(B33:B47),A33:A47)</f>
        <v>-4.9632807056100195E-2</v>
      </c>
      <c r="S18" s="11" t="e">
        <f>NA()</f>
        <v>#N/A</v>
      </c>
      <c r="T18" s="11" t="e">
        <f>NA()</f>
        <v>#N/A</v>
      </c>
    </row>
    <row r="19" spans="1:20" x14ac:dyDescent="0.25">
      <c r="A19" s="1">
        <v>1957</v>
      </c>
      <c r="B19" s="2">
        <v>74.526356324257904</v>
      </c>
      <c r="C19" s="2">
        <v>-34.842263462497897</v>
      </c>
      <c r="D19" s="20">
        <v>314.8</v>
      </c>
      <c r="E19" s="10">
        <f t="shared" si="3"/>
        <v>7</v>
      </c>
      <c r="F19" s="23">
        <f t="shared" si="0"/>
        <v>69.386442842525099</v>
      </c>
      <c r="G19" s="23">
        <f t="shared" si="1"/>
        <v>4.8124634011250862</v>
      </c>
      <c r="I19" s="50" t="s">
        <v>5</v>
      </c>
      <c r="J19" s="50"/>
      <c r="K19" s="72">
        <f>-1/K18</f>
        <v>20.147963802847084</v>
      </c>
      <c r="L19" s="45" t="s">
        <v>6</v>
      </c>
      <c r="S19" s="12">
        <v>1969.9</v>
      </c>
      <c r="T19" s="10">
        <v>700</v>
      </c>
    </row>
    <row r="20" spans="1:20" x14ac:dyDescent="0.25">
      <c r="A20" s="1">
        <v>1958</v>
      </c>
      <c r="B20" s="2">
        <v>122.28907729222701</v>
      </c>
      <c r="C20" s="2">
        <v>-35.893295609258601</v>
      </c>
      <c r="D20" s="21">
        <v>315.33999999999997</v>
      </c>
      <c r="E20" s="10">
        <f t="shared" si="3"/>
        <v>8</v>
      </c>
      <c r="F20" s="23">
        <f t="shared" si="0"/>
        <v>72.470671804376053</v>
      </c>
      <c r="G20" s="23">
        <f t="shared" si="1"/>
        <v>7.8966923629760402</v>
      </c>
      <c r="N20" s="53" t="str">
        <f>"Exponential fit, 1971–1985:"&amp;CHAR(10)&amp;"   e-folding time = "&amp;TEXT(K19,"0.00")&amp;" yr"</f>
        <v>Exponential fit, 1971–1985:
   e-folding time = 20.15 yr</v>
      </c>
      <c r="O20" s="53"/>
      <c r="P20" s="53"/>
      <c r="Q20" s="53"/>
      <c r="S20" s="12">
        <v>1995.5</v>
      </c>
      <c r="T20" s="10">
        <v>700</v>
      </c>
    </row>
    <row r="21" spans="1:20" x14ac:dyDescent="0.25">
      <c r="A21" s="1">
        <v>1959</v>
      </c>
      <c r="B21" s="2">
        <v>187.134883305127</v>
      </c>
      <c r="C21" s="2">
        <v>-36.9586579541755</v>
      </c>
      <c r="D21" s="21">
        <v>315.98</v>
      </c>
      <c r="E21" s="10">
        <f t="shared" si="3"/>
        <v>9</v>
      </c>
      <c r="F21" s="23">
        <f t="shared" si="0"/>
        <v>76.658023548714056</v>
      </c>
      <c r="G21" s="23">
        <f t="shared" si="1"/>
        <v>12.084044107314043</v>
      </c>
      <c r="N21" s="53"/>
      <c r="O21" s="53"/>
      <c r="P21" s="53"/>
      <c r="Q21" s="53"/>
    </row>
    <row r="22" spans="1:20" x14ac:dyDescent="0.25">
      <c r="A22" s="1">
        <v>1960</v>
      </c>
      <c r="B22" s="2">
        <v>238.22033725538199</v>
      </c>
      <c r="C22" s="2">
        <v>-38.100539080470703</v>
      </c>
      <c r="D22" s="21">
        <v>316.91000000000003</v>
      </c>
      <c r="E22" s="10">
        <f t="shared" si="3"/>
        <v>10</v>
      </c>
      <c r="F22" s="23">
        <f t="shared" si="0"/>
        <v>79.956814601852415</v>
      </c>
      <c r="G22" s="23">
        <f t="shared" si="1"/>
        <v>15.382835160452402</v>
      </c>
      <c r="N22" s="8"/>
      <c r="O22" s="7"/>
    </row>
    <row r="23" spans="1:20" x14ac:dyDescent="0.25">
      <c r="A23" s="1">
        <v>1961</v>
      </c>
      <c r="B23" s="2">
        <v>262.07331484197903</v>
      </c>
      <c r="C23" s="2">
        <v>-39.280030835462497</v>
      </c>
      <c r="D23" s="21">
        <v>317.64</v>
      </c>
      <c r="E23" s="10">
        <f t="shared" si="3"/>
        <v>11</v>
      </c>
      <c r="F23" s="23">
        <f t="shared" si="0"/>
        <v>81.497096286145521</v>
      </c>
      <c r="G23" s="23">
        <f t="shared" si="1"/>
        <v>16.923116844745508</v>
      </c>
    </row>
    <row r="24" spans="1:20" x14ac:dyDescent="0.25">
      <c r="A24" s="1">
        <v>1962</v>
      </c>
      <c r="B24" s="2">
        <v>307.73387410785301</v>
      </c>
      <c r="C24" s="2">
        <v>-40.405877294269096</v>
      </c>
      <c r="D24" s="21">
        <v>318.45</v>
      </c>
      <c r="E24" s="10">
        <f t="shared" si="3"/>
        <v>12</v>
      </c>
      <c r="F24" s="23">
        <f t="shared" si="0"/>
        <v>84.445580301462883</v>
      </c>
      <c r="G24" s="23">
        <f t="shared" si="1"/>
        <v>19.87160086006287</v>
      </c>
    </row>
    <row r="25" spans="1:20" x14ac:dyDescent="0.25">
      <c r="A25" s="1">
        <v>1963</v>
      </c>
      <c r="B25" s="2">
        <v>453.93861059657797</v>
      </c>
      <c r="C25" s="2">
        <v>-41.547927807725202</v>
      </c>
      <c r="D25" s="21">
        <v>318.99</v>
      </c>
      <c r="E25" s="10">
        <f t="shared" si="3"/>
        <v>13</v>
      </c>
      <c r="F25" s="23">
        <f t="shared" si="0"/>
        <v>93.886601949721125</v>
      </c>
      <c r="G25" s="23">
        <f t="shared" si="1"/>
        <v>29.312622508321112</v>
      </c>
    </row>
    <row r="26" spans="1:20" x14ac:dyDescent="0.25">
      <c r="A26" s="1">
        <v>1964</v>
      </c>
      <c r="B26" s="2">
        <v>663.27601787258902</v>
      </c>
      <c r="C26" s="2">
        <v>-42.777507965379897</v>
      </c>
      <c r="D26" s="21">
        <v>319.62</v>
      </c>
      <c r="E26" s="10">
        <f t="shared" si="3"/>
        <v>14</v>
      </c>
      <c r="F26" s="23">
        <f t="shared" si="0"/>
        <v>107.40435138347823</v>
      </c>
      <c r="G26" s="23">
        <f t="shared" si="1"/>
        <v>42.830371942078216</v>
      </c>
    </row>
    <row r="27" spans="1:20" x14ac:dyDescent="0.25">
      <c r="A27" s="1">
        <v>1965</v>
      </c>
      <c r="B27" s="2">
        <v>785.59633490176304</v>
      </c>
      <c r="C27" s="2">
        <v>-44.085635302946898</v>
      </c>
      <c r="D27" s="21">
        <v>320.04000000000002</v>
      </c>
      <c r="E27" s="10">
        <f t="shared" si="3"/>
        <v>15</v>
      </c>
      <c r="F27" s="23">
        <f t="shared" si="0"/>
        <v>115.30306102058564</v>
      </c>
      <c r="G27" s="23">
        <f t="shared" si="1"/>
        <v>50.729081579185632</v>
      </c>
    </row>
    <row r="28" spans="1:20" x14ac:dyDescent="0.25">
      <c r="A28" s="1">
        <v>1966</v>
      </c>
      <c r="B28" s="2">
        <v>790.098429623828</v>
      </c>
      <c r="C28" s="2">
        <v>-45.484685974377697</v>
      </c>
      <c r="D28" s="21">
        <v>321.37</v>
      </c>
      <c r="E28" s="10">
        <f t="shared" si="3"/>
        <v>16</v>
      </c>
      <c r="F28" s="23">
        <f t="shared" si="0"/>
        <v>115.59377919261152</v>
      </c>
      <c r="G28" s="23">
        <f t="shared" si="1"/>
        <v>51.019799751211508</v>
      </c>
    </row>
    <row r="29" spans="1:20" x14ac:dyDescent="0.25">
      <c r="A29" s="1">
        <v>1967</v>
      </c>
      <c r="B29" s="2">
        <v>744.71882214002198</v>
      </c>
      <c r="C29" s="2">
        <v>-46.954210794951699</v>
      </c>
      <c r="D29" s="21">
        <v>322.18</v>
      </c>
      <c r="E29" s="10">
        <f t="shared" si="3"/>
        <v>17</v>
      </c>
      <c r="F29" s="23">
        <f t="shared" si="0"/>
        <v>112.66343735189342</v>
      </c>
      <c r="G29" s="23">
        <f t="shared" si="1"/>
        <v>48.089457910493408</v>
      </c>
    </row>
    <row r="30" spans="1:20" x14ac:dyDescent="0.25">
      <c r="A30" s="1">
        <v>1968</v>
      </c>
      <c r="B30" s="2">
        <v>693.46114381891198</v>
      </c>
      <c r="C30" s="2">
        <v>-48.478677008075202</v>
      </c>
      <c r="D30" s="21">
        <v>323.05</v>
      </c>
      <c r="E30" s="10">
        <f t="shared" si="3"/>
        <v>18</v>
      </c>
      <c r="F30" s="23">
        <f t="shared" si="0"/>
        <v>109.35352508577218</v>
      </c>
      <c r="G30" s="23">
        <f t="shared" si="1"/>
        <v>44.779545644372163</v>
      </c>
    </row>
    <row r="31" spans="1:20" x14ac:dyDescent="0.25">
      <c r="A31" s="1">
        <v>1969</v>
      </c>
      <c r="B31" s="2">
        <v>656.86635670476403</v>
      </c>
      <c r="C31" s="2">
        <v>-50.138728070297901</v>
      </c>
      <c r="D31" s="21">
        <v>324.62</v>
      </c>
      <c r="E31" s="10">
        <f t="shared" si="3"/>
        <v>19</v>
      </c>
      <c r="F31" s="23">
        <f t="shared" si="0"/>
        <v>106.99045405500075</v>
      </c>
      <c r="G31" s="23">
        <f t="shared" si="1"/>
        <v>42.416474613600741</v>
      </c>
    </row>
    <row r="32" spans="1:20" x14ac:dyDescent="0.25">
      <c r="A32" s="3">
        <v>1970</v>
      </c>
      <c r="B32" s="4">
        <v>634.547934069353</v>
      </c>
      <c r="C32" s="2">
        <v>-51.946835983345302</v>
      </c>
      <c r="D32" s="21">
        <v>325.68</v>
      </c>
      <c r="E32" s="8">
        <f t="shared" si="3"/>
        <v>20</v>
      </c>
      <c r="F32" s="19">
        <f t="shared" si="0"/>
        <v>105.54926469057726</v>
      </c>
      <c r="G32" s="19">
        <f t="shared" si="1"/>
        <v>40.975285249177247</v>
      </c>
    </row>
    <row r="33" spans="1:7" x14ac:dyDescent="0.25">
      <c r="A33" s="24">
        <v>1971</v>
      </c>
      <c r="B33" s="25">
        <v>613.05839503419702</v>
      </c>
      <c r="C33" s="26">
        <v>-53.875673421086702</v>
      </c>
      <c r="D33" s="27">
        <v>326.32</v>
      </c>
      <c r="E33" s="28">
        <f t="shared" si="3"/>
        <v>21</v>
      </c>
      <c r="F33" s="29">
        <f t="shared" si="0"/>
        <v>104.16159963871593</v>
      </c>
      <c r="G33" s="30">
        <f t="shared" si="1"/>
        <v>39.587620197315914</v>
      </c>
    </row>
    <row r="34" spans="1:7" x14ac:dyDescent="0.25">
      <c r="A34" s="31">
        <v>1972</v>
      </c>
      <c r="B34" s="32">
        <v>585.87002236283695</v>
      </c>
      <c r="C34" s="33">
        <v>-55.864117298696499</v>
      </c>
      <c r="D34" s="34">
        <v>327.45999999999998</v>
      </c>
      <c r="E34" s="35">
        <f t="shared" si="3"/>
        <v>22</v>
      </c>
      <c r="F34" s="36">
        <f t="shared" ref="F34:F65" si="4" xml:space="preserve"> CO2in1950 * (1 +(B34/1000)) * Modern * molC_per_ppmv / 1000</f>
        <v>102.4059382207904</v>
      </c>
      <c r="G34" s="37">
        <f t="shared" ref="G34:G65" si="5">F34-baseline</f>
        <v>37.831958779390391</v>
      </c>
    </row>
    <row r="35" spans="1:7" x14ac:dyDescent="0.25">
      <c r="A35" s="31">
        <v>1973</v>
      </c>
      <c r="B35" s="32">
        <v>552.04053224448603</v>
      </c>
      <c r="C35" s="33">
        <v>-57.939187863455501</v>
      </c>
      <c r="D35" s="34">
        <v>329.68</v>
      </c>
      <c r="E35" s="35">
        <f t="shared" si="3"/>
        <v>23</v>
      </c>
      <c r="F35" s="36">
        <f t="shared" si="4"/>
        <v>100.22143342137497</v>
      </c>
      <c r="G35" s="37">
        <f t="shared" si="5"/>
        <v>35.647453979974955</v>
      </c>
    </row>
    <row r="36" spans="1:7" x14ac:dyDescent="0.25">
      <c r="A36" s="31">
        <v>1974</v>
      </c>
      <c r="B36" s="32">
        <v>519.14660331758796</v>
      </c>
      <c r="C36" s="33">
        <v>-60.042027355368397</v>
      </c>
      <c r="D36" s="34">
        <v>330.19</v>
      </c>
      <c r="E36" s="35">
        <f t="shared" si="3"/>
        <v>24</v>
      </c>
      <c r="F36" s="36">
        <f t="shared" si="4"/>
        <v>98.097341531102572</v>
      </c>
      <c r="G36" s="37">
        <f t="shared" si="5"/>
        <v>33.523362089702559</v>
      </c>
    </row>
    <row r="37" spans="1:7" x14ac:dyDescent="0.25">
      <c r="A37" s="31">
        <v>1975</v>
      </c>
      <c r="B37" s="32">
        <v>492.85802655859601</v>
      </c>
      <c r="C37" s="33">
        <v>-61.8783337899863</v>
      </c>
      <c r="D37" s="34">
        <v>331.13</v>
      </c>
      <c r="E37" s="35">
        <f t="shared" si="3"/>
        <v>25</v>
      </c>
      <c r="F37" s="36">
        <f t="shared" si="4"/>
        <v>96.399783515923772</v>
      </c>
      <c r="G37" s="37">
        <f t="shared" si="5"/>
        <v>31.825804074523759</v>
      </c>
    </row>
    <row r="38" spans="1:7" x14ac:dyDescent="0.25">
      <c r="A38" s="31">
        <v>1976</v>
      </c>
      <c r="B38" s="32">
        <v>468.50791560046503</v>
      </c>
      <c r="C38" s="33">
        <v>-63.556442341743598</v>
      </c>
      <c r="D38" s="34">
        <v>332.03</v>
      </c>
      <c r="E38" s="35">
        <f t="shared" si="3"/>
        <v>26</v>
      </c>
      <c r="F38" s="36">
        <f t="shared" si="4"/>
        <v>94.827399951517592</v>
      </c>
      <c r="G38" s="37">
        <f t="shared" si="5"/>
        <v>30.253420510117579</v>
      </c>
    </row>
    <row r="39" spans="1:7" x14ac:dyDescent="0.25">
      <c r="A39" s="31">
        <v>1977</v>
      </c>
      <c r="B39" s="32">
        <v>444.85064905241501</v>
      </c>
      <c r="C39" s="33">
        <v>-65.410280693903601</v>
      </c>
      <c r="D39" s="34">
        <v>333.84</v>
      </c>
      <c r="E39" s="35">
        <f t="shared" si="3"/>
        <v>27</v>
      </c>
      <c r="F39" s="36">
        <f t="shared" si="4"/>
        <v>93.299756107804114</v>
      </c>
      <c r="G39" s="37">
        <f t="shared" si="5"/>
        <v>28.725776666404101</v>
      </c>
    </row>
    <row r="40" spans="1:7" x14ac:dyDescent="0.25">
      <c r="A40" s="31">
        <v>1978</v>
      </c>
      <c r="B40" s="32">
        <v>427.32952752844898</v>
      </c>
      <c r="C40" s="33">
        <v>-67.374080061921106</v>
      </c>
      <c r="D40" s="34">
        <v>335.41</v>
      </c>
      <c r="E40" s="35">
        <f t="shared" si="3"/>
        <v>28</v>
      </c>
      <c r="F40" s="36">
        <f t="shared" si="4"/>
        <v>92.168347566725245</v>
      </c>
      <c r="G40" s="37">
        <f t="shared" si="5"/>
        <v>27.594368125325232</v>
      </c>
    </row>
    <row r="41" spans="1:7" x14ac:dyDescent="0.25">
      <c r="A41" s="31">
        <v>1979</v>
      </c>
      <c r="B41" s="32">
        <v>410.00975792291001</v>
      </c>
      <c r="C41" s="33">
        <v>-69.437414104633604</v>
      </c>
      <c r="D41" s="34">
        <v>336.84</v>
      </c>
      <c r="E41" s="35">
        <f t="shared" si="3"/>
        <v>29</v>
      </c>
      <c r="F41" s="36">
        <f t="shared" si="4"/>
        <v>91.0499411202874</v>
      </c>
      <c r="G41" s="37">
        <f t="shared" si="5"/>
        <v>26.475961678887387</v>
      </c>
    </row>
    <row r="42" spans="1:7" x14ac:dyDescent="0.25">
      <c r="A42" s="31">
        <v>1980</v>
      </c>
      <c r="B42" s="32">
        <v>386.91730410303001</v>
      </c>
      <c r="C42" s="33">
        <v>-71.461448918599601</v>
      </c>
      <c r="D42" s="34">
        <v>338.76</v>
      </c>
      <c r="E42" s="35">
        <f t="shared" si="3"/>
        <v>30</v>
      </c>
      <c r="F42" s="36">
        <f t="shared" si="4"/>
        <v>89.558769482070986</v>
      </c>
      <c r="G42" s="37">
        <f t="shared" si="5"/>
        <v>24.984790040670973</v>
      </c>
    </row>
    <row r="43" spans="1:7" x14ac:dyDescent="0.25">
      <c r="A43" s="31">
        <v>1981</v>
      </c>
      <c r="B43" s="32">
        <v>366.07575394609501</v>
      </c>
      <c r="C43" s="33">
        <v>-73.223088066908304</v>
      </c>
      <c r="D43" s="34">
        <v>340.12</v>
      </c>
      <c r="E43" s="35">
        <f t="shared" si="3"/>
        <v>31</v>
      </c>
      <c r="F43" s="36">
        <f t="shared" si="4"/>
        <v>88.212947650710163</v>
      </c>
      <c r="G43" s="37">
        <f t="shared" si="5"/>
        <v>23.63896820931015</v>
      </c>
    </row>
    <row r="44" spans="1:7" x14ac:dyDescent="0.25">
      <c r="A44" s="31">
        <v>1982</v>
      </c>
      <c r="B44" s="32">
        <v>349.631164086691</v>
      </c>
      <c r="C44" s="33">
        <v>-74.706336542093695</v>
      </c>
      <c r="D44" s="34">
        <v>341.48</v>
      </c>
      <c r="E44" s="35">
        <f t="shared" ref="E44:E77" si="6">A44-1950</f>
        <v>32</v>
      </c>
      <c r="F44" s="36">
        <f t="shared" si="4"/>
        <v>87.151055043206739</v>
      </c>
      <c r="G44" s="37">
        <f t="shared" si="5"/>
        <v>22.577075601806726</v>
      </c>
    </row>
    <row r="45" spans="1:7" x14ac:dyDescent="0.25">
      <c r="A45" s="31">
        <v>1983</v>
      </c>
      <c r="B45" s="32">
        <v>334.20388536515401</v>
      </c>
      <c r="C45" s="33">
        <v>-76.029355295667798</v>
      </c>
      <c r="D45" s="34">
        <v>343.15</v>
      </c>
      <c r="E45" s="35">
        <f t="shared" si="6"/>
        <v>33</v>
      </c>
      <c r="F45" s="36">
        <f t="shared" si="4"/>
        <v>86.154854264205468</v>
      </c>
      <c r="G45" s="37">
        <f t="shared" si="5"/>
        <v>21.580874822805455</v>
      </c>
    </row>
    <row r="46" spans="1:7" x14ac:dyDescent="0.25">
      <c r="A46" s="31">
        <v>1984</v>
      </c>
      <c r="B46" s="32">
        <v>319.06491099117699</v>
      </c>
      <c r="C46" s="33">
        <v>-77.314934797291301</v>
      </c>
      <c r="D46" s="34">
        <v>344.87</v>
      </c>
      <c r="E46" s="35">
        <f t="shared" si="6"/>
        <v>34</v>
      </c>
      <c r="F46" s="36">
        <f t="shared" si="4"/>
        <v>85.17727044421639</v>
      </c>
      <c r="G46" s="37">
        <f t="shared" si="5"/>
        <v>20.603291002816377</v>
      </c>
    </row>
    <row r="47" spans="1:7" x14ac:dyDescent="0.25">
      <c r="A47" s="38">
        <v>1985</v>
      </c>
      <c r="B47" s="39">
        <v>308.63966688288099</v>
      </c>
      <c r="C47" s="40">
        <v>-78.693479103345993</v>
      </c>
      <c r="D47" s="41">
        <v>346.35</v>
      </c>
      <c r="E47" s="42">
        <f t="shared" si="6"/>
        <v>35</v>
      </c>
      <c r="F47" s="43">
        <f t="shared" si="4"/>
        <v>84.504070945495712</v>
      </c>
      <c r="G47" s="44">
        <f t="shared" si="5"/>
        <v>19.930091504095699</v>
      </c>
    </row>
    <row r="48" spans="1:7" x14ac:dyDescent="0.25">
      <c r="A48" s="3">
        <v>1986</v>
      </c>
      <c r="B48" s="4">
        <v>301.217102403166</v>
      </c>
      <c r="C48" s="2">
        <v>-80.096595786982206</v>
      </c>
      <c r="D48" s="21">
        <v>347.61</v>
      </c>
      <c r="E48" s="8">
        <f t="shared" si="6"/>
        <v>36</v>
      </c>
      <c r="F48" s="19">
        <f t="shared" si="4"/>
        <v>84.024766419380114</v>
      </c>
      <c r="G48" s="19">
        <f t="shared" si="5"/>
        <v>19.450786977980101</v>
      </c>
    </row>
    <row r="49" spans="1:22" x14ac:dyDescent="0.25">
      <c r="A49" s="3">
        <v>1987</v>
      </c>
      <c r="B49" s="4">
        <v>293.82574592686098</v>
      </c>
      <c r="C49" s="2">
        <v>-81.514633732079503</v>
      </c>
      <c r="D49" s="21">
        <v>349.31</v>
      </c>
      <c r="E49" s="8">
        <f t="shared" si="6"/>
        <v>37</v>
      </c>
      <c r="F49" s="19">
        <f t="shared" si="4"/>
        <v>83.547477118235136</v>
      </c>
      <c r="G49" s="19">
        <f t="shared" si="5"/>
        <v>18.973497676835123</v>
      </c>
    </row>
    <row r="50" spans="1:22" x14ac:dyDescent="0.25">
      <c r="A50" s="3">
        <v>1988</v>
      </c>
      <c r="B50" s="4">
        <v>286.08078734290001</v>
      </c>
      <c r="C50" s="2">
        <v>-82.986120368162901</v>
      </c>
      <c r="D50" s="21">
        <v>351.69</v>
      </c>
      <c r="E50" s="8">
        <f t="shared" si="6"/>
        <v>38</v>
      </c>
      <c r="F50" s="19">
        <f t="shared" si="4"/>
        <v>83.047354321859956</v>
      </c>
      <c r="G50" s="19">
        <f t="shared" si="5"/>
        <v>18.473374880459943</v>
      </c>
      <c r="I50" s="49" t="s">
        <v>2</v>
      </c>
      <c r="J50" s="49"/>
      <c r="K50" s="48" t="s">
        <v>1</v>
      </c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</row>
    <row r="51" spans="1:22" x14ac:dyDescent="0.25">
      <c r="A51" s="3">
        <v>1989</v>
      </c>
      <c r="B51" s="4">
        <v>276.888452477501</v>
      </c>
      <c r="C51" s="2">
        <v>-84.531438931889895</v>
      </c>
      <c r="D51" s="21">
        <v>353.2</v>
      </c>
      <c r="E51" s="8">
        <f t="shared" si="6"/>
        <v>39</v>
      </c>
      <c r="F51" s="19">
        <f t="shared" si="4"/>
        <v>82.453768679243225</v>
      </c>
      <c r="G51" s="19">
        <f t="shared" si="5"/>
        <v>17.879789237843212</v>
      </c>
    </row>
    <row r="52" spans="1:22" x14ac:dyDescent="0.25">
      <c r="A52" s="3">
        <v>1990</v>
      </c>
      <c r="B52" s="4">
        <v>266.390034416677</v>
      </c>
      <c r="C52" s="2">
        <v>-86.068211062878206</v>
      </c>
      <c r="D52" s="21">
        <v>354.45</v>
      </c>
      <c r="E52" s="8">
        <f t="shared" si="6"/>
        <v>40</v>
      </c>
      <c r="F52" s="19">
        <f t="shared" si="4"/>
        <v>81.775844047216353</v>
      </c>
      <c r="G52" s="19">
        <f t="shared" si="5"/>
        <v>17.20186460581634</v>
      </c>
      <c r="I52" s="49" t="s">
        <v>3</v>
      </c>
      <c r="J52" s="49"/>
      <c r="K52" s="54" t="s">
        <v>0</v>
      </c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</row>
    <row r="53" spans="1:22" x14ac:dyDescent="0.25">
      <c r="A53" s="3">
        <v>1991</v>
      </c>
      <c r="B53" s="4">
        <v>256.62627487352103</v>
      </c>
      <c r="C53" s="2">
        <v>-87.525936600309294</v>
      </c>
      <c r="D53" s="21">
        <v>355.7</v>
      </c>
      <c r="E53" s="8">
        <f t="shared" si="6"/>
        <v>41</v>
      </c>
      <c r="F53" s="19">
        <f t="shared" si="4"/>
        <v>81.145359239205817</v>
      </c>
      <c r="G53" s="19">
        <f t="shared" si="5"/>
        <v>16.571379797805804</v>
      </c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</row>
    <row r="54" spans="1:22" x14ac:dyDescent="0.25">
      <c r="A54" s="3">
        <v>1992</v>
      </c>
      <c r="B54" s="4">
        <v>248.56855729759101</v>
      </c>
      <c r="C54" s="2">
        <v>-88.911938755911393</v>
      </c>
      <c r="D54" s="21">
        <v>356.54</v>
      </c>
      <c r="E54" s="8">
        <f t="shared" si="6"/>
        <v>42</v>
      </c>
      <c r="F54" s="19">
        <f t="shared" si="4"/>
        <v>80.62504035011311</v>
      </c>
      <c r="G54" s="19">
        <f t="shared" si="5"/>
        <v>16.051060908713097</v>
      </c>
    </row>
    <row r="55" spans="1:22" x14ac:dyDescent="0.25">
      <c r="A55" s="3">
        <v>1993</v>
      </c>
      <c r="B55" s="4">
        <v>242.41781628858701</v>
      </c>
      <c r="C55" s="2">
        <v>-90.184272739483504</v>
      </c>
      <c r="D55" s="21">
        <v>357.21</v>
      </c>
      <c r="E55" s="8">
        <f t="shared" si="6"/>
        <v>43</v>
      </c>
      <c r="F55" s="19">
        <f t="shared" si="4"/>
        <v>80.227862526648309</v>
      </c>
      <c r="G55" s="19">
        <f t="shared" si="5"/>
        <v>15.653883085248296</v>
      </c>
      <c r="I55" s="47" t="s">
        <v>8</v>
      </c>
      <c r="J55" s="47"/>
      <c r="K55" s="48" t="s">
        <v>9</v>
      </c>
      <c r="L55" s="48"/>
      <c r="M55" s="48"/>
      <c r="N55" s="48"/>
      <c r="O55" s="48"/>
    </row>
    <row r="56" spans="1:22" x14ac:dyDescent="0.25">
      <c r="A56" s="3">
        <v>1994</v>
      </c>
      <c r="B56" s="4">
        <v>237.215525658985</v>
      </c>
      <c r="C56" s="2">
        <v>-91.421411953639193</v>
      </c>
      <c r="D56" s="21">
        <v>358.96</v>
      </c>
      <c r="E56" s="8">
        <f t="shared" si="6"/>
        <v>44</v>
      </c>
      <c r="F56" s="19">
        <f t="shared" si="4"/>
        <v>79.891929918484195</v>
      </c>
      <c r="G56" s="19">
        <f t="shared" si="5"/>
        <v>15.317950477084182</v>
      </c>
    </row>
    <row r="57" spans="1:22" ht="15" customHeight="1" x14ac:dyDescent="0.25">
      <c r="A57" s="3">
        <v>1995</v>
      </c>
      <c r="B57" s="4">
        <v>232.405020473918</v>
      </c>
      <c r="C57" s="2">
        <v>-92.6453346696252</v>
      </c>
      <c r="D57" s="21">
        <v>360.97</v>
      </c>
      <c r="E57" s="8">
        <f t="shared" si="6"/>
        <v>45</v>
      </c>
      <c r="F57" s="19">
        <f t="shared" si="4"/>
        <v>79.581296455560931</v>
      </c>
      <c r="G57" s="19">
        <f t="shared" si="5"/>
        <v>15.007317014160918</v>
      </c>
      <c r="I57" s="61" t="s">
        <v>40</v>
      </c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</row>
    <row r="58" spans="1:22" x14ac:dyDescent="0.25">
      <c r="A58" s="1">
        <v>1996</v>
      </c>
      <c r="B58" s="2">
        <v>227.39284390801001</v>
      </c>
      <c r="C58" s="2">
        <v>-93.940988389708494</v>
      </c>
      <c r="D58" s="21">
        <v>362.74</v>
      </c>
      <c r="E58" s="10">
        <f t="shared" si="6"/>
        <v>46</v>
      </c>
      <c r="F58" s="23">
        <f t="shared" si="4"/>
        <v>79.257640269037324</v>
      </c>
      <c r="G58" s="23">
        <f t="shared" si="5"/>
        <v>14.683660827637311</v>
      </c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</row>
    <row r="59" spans="1:22" x14ac:dyDescent="0.25">
      <c r="A59" s="1">
        <v>1997</v>
      </c>
      <c r="B59" s="2">
        <v>221.33952062349701</v>
      </c>
      <c r="C59" s="2">
        <v>-95.297757417543295</v>
      </c>
      <c r="D59" s="21">
        <v>363.88</v>
      </c>
      <c r="E59" s="10">
        <f t="shared" si="6"/>
        <v>47</v>
      </c>
      <c r="F59" s="23">
        <f t="shared" si="4"/>
        <v>78.866753095711033</v>
      </c>
      <c r="G59" s="23">
        <f t="shared" si="5"/>
        <v>14.29277365431102</v>
      </c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</row>
    <row r="60" spans="1:22" x14ac:dyDescent="0.25">
      <c r="A60" s="1">
        <v>1998</v>
      </c>
      <c r="B60" s="2">
        <v>216.21536002233199</v>
      </c>
      <c r="C60" s="2">
        <v>-96.625184557477397</v>
      </c>
      <c r="D60" s="21">
        <v>366.84</v>
      </c>
      <c r="E60" s="10">
        <f t="shared" si="6"/>
        <v>48</v>
      </c>
      <c r="F60" s="23">
        <f t="shared" si="4"/>
        <v>78.535865654396972</v>
      </c>
      <c r="G60" s="23">
        <f t="shared" si="5"/>
        <v>13.961886212996959</v>
      </c>
      <c r="I60" s="49" t="s">
        <v>35</v>
      </c>
      <c r="J60" s="49"/>
      <c r="K60" s="56" cm="1">
        <f t="array" ref="K60">INDEX(LINEST(LN(G33:G47),E33:E47),1)</f>
        <v>-4.9632807056100188E-2</v>
      </c>
      <c r="M60" s="49" t="s">
        <v>36</v>
      </c>
      <c r="N60" s="49"/>
      <c r="O60" s="49"/>
      <c r="P60" s="59">
        <f>-1/K60</f>
        <v>20.147963802847084</v>
      </c>
      <c r="Q60" s="46" t="s">
        <v>6</v>
      </c>
    </row>
    <row r="61" spans="1:22" x14ac:dyDescent="0.25">
      <c r="A61" s="1">
        <v>1999</v>
      </c>
      <c r="B61" s="2">
        <v>212.86236547759799</v>
      </c>
      <c r="C61" s="2">
        <v>-97.900909991239502</v>
      </c>
      <c r="D61" s="21">
        <v>368.54</v>
      </c>
      <c r="E61" s="10">
        <f t="shared" si="6"/>
        <v>49</v>
      </c>
      <c r="F61" s="23">
        <f t="shared" si="4"/>
        <v>78.319349453598207</v>
      </c>
      <c r="G61" s="23">
        <f t="shared" si="5"/>
        <v>13.745370012198194</v>
      </c>
    </row>
    <row r="62" spans="1:22" x14ac:dyDescent="0.25">
      <c r="A62" s="1">
        <v>2000</v>
      </c>
      <c r="B62" s="2">
        <v>208.691579458848</v>
      </c>
      <c r="C62" s="2">
        <v>-99.236379661409998</v>
      </c>
      <c r="D62" s="21">
        <v>369.71</v>
      </c>
      <c r="E62" s="10">
        <f t="shared" si="6"/>
        <v>50</v>
      </c>
      <c r="F62" s="23">
        <f t="shared" si="4"/>
        <v>78.050025202968939</v>
      </c>
      <c r="G62" s="23">
        <f t="shared" si="5"/>
        <v>13.476045761568926</v>
      </c>
    </row>
    <row r="63" spans="1:22" x14ac:dyDescent="0.25">
      <c r="A63" s="1">
        <v>2001</v>
      </c>
      <c r="B63" s="2">
        <v>203.92465251556101</v>
      </c>
      <c r="C63" s="2">
        <v>-100.708363735692</v>
      </c>
      <c r="D63" s="21">
        <v>371.32</v>
      </c>
      <c r="E63" s="10">
        <f t="shared" si="6"/>
        <v>51</v>
      </c>
      <c r="F63" s="23">
        <f t="shared" si="4"/>
        <v>77.742205760534475</v>
      </c>
      <c r="G63" s="23">
        <f t="shared" si="5"/>
        <v>13.168226319134462</v>
      </c>
    </row>
    <row r="64" spans="1:22" x14ac:dyDescent="0.25">
      <c r="A64" s="1">
        <v>2002</v>
      </c>
      <c r="B64" s="2">
        <v>198.946738691371</v>
      </c>
      <c r="C64" s="2">
        <v>-102.155790169214</v>
      </c>
      <c r="D64" s="21">
        <v>373.45</v>
      </c>
      <c r="E64" s="10">
        <f t="shared" si="6"/>
        <v>52</v>
      </c>
      <c r="F64" s="23">
        <f t="shared" si="4"/>
        <v>77.420762055590188</v>
      </c>
      <c r="G64" s="23">
        <f t="shared" si="5"/>
        <v>12.846782614190175</v>
      </c>
    </row>
    <row r="65" spans="1:7" x14ac:dyDescent="0.25">
      <c r="A65" s="1">
        <v>2003</v>
      </c>
      <c r="B65" s="2">
        <v>194.32659284347599</v>
      </c>
      <c r="C65" s="2">
        <v>-103.645682850938</v>
      </c>
      <c r="D65" s="21">
        <v>375.98</v>
      </c>
      <c r="E65" s="10">
        <f t="shared" si="6"/>
        <v>53</v>
      </c>
      <c r="F65" s="23">
        <f t="shared" si="4"/>
        <v>77.122420852591944</v>
      </c>
      <c r="G65" s="23">
        <f t="shared" si="5"/>
        <v>12.548441411191931</v>
      </c>
    </row>
    <row r="66" spans="1:7" x14ac:dyDescent="0.25">
      <c r="A66" s="1">
        <v>2004</v>
      </c>
      <c r="B66" s="2">
        <v>190.40486382411001</v>
      </c>
      <c r="C66" s="2">
        <v>-105.34600539017499</v>
      </c>
      <c r="D66" s="21">
        <v>377.7</v>
      </c>
      <c r="E66" s="10">
        <f t="shared" si="6"/>
        <v>54</v>
      </c>
      <c r="F66" s="23">
        <f t="shared" ref="F66:F77" si="7" xml:space="preserve"> CO2in1950 * (1 +(B66/1000)) * Modern * molC_per_ppmv / 1000</f>
        <v>76.869179203520659</v>
      </c>
      <c r="G66" s="23">
        <f t="shared" ref="G66:G77" si="8">F66-baseline</f>
        <v>12.295199762120646</v>
      </c>
    </row>
    <row r="67" spans="1:7" x14ac:dyDescent="0.25">
      <c r="A67" s="1">
        <v>2005</v>
      </c>
      <c r="B67" s="2">
        <v>187.70540700393099</v>
      </c>
      <c r="C67" s="2">
        <v>-107.30027722637401</v>
      </c>
      <c r="D67" s="21">
        <v>379.98</v>
      </c>
      <c r="E67" s="10">
        <f t="shared" si="6"/>
        <v>55</v>
      </c>
      <c r="F67" s="23">
        <f t="shared" si="7"/>
        <v>76.694864534311478</v>
      </c>
      <c r="G67" s="23">
        <f t="shared" si="8"/>
        <v>12.120885092911465</v>
      </c>
    </row>
    <row r="68" spans="1:7" x14ac:dyDescent="0.25">
      <c r="A68" s="1">
        <v>2006</v>
      </c>
      <c r="B68" s="2">
        <v>185.90713651674099</v>
      </c>
      <c r="C68" s="2">
        <v>-109.397370214856</v>
      </c>
      <c r="D68" s="21">
        <v>382.09</v>
      </c>
      <c r="E68" s="10">
        <f t="shared" si="6"/>
        <v>56</v>
      </c>
      <c r="F68" s="23">
        <f t="shared" si="7"/>
        <v>76.578743052841602</v>
      </c>
      <c r="G68" s="23">
        <f t="shared" si="8"/>
        <v>12.004763611441589</v>
      </c>
    </row>
    <row r="69" spans="1:7" x14ac:dyDescent="0.25">
      <c r="A69" s="1">
        <v>2007</v>
      </c>
      <c r="B69" s="2">
        <v>184.10216839224299</v>
      </c>
      <c r="C69" s="2">
        <v>-111.591494910534</v>
      </c>
      <c r="D69" s="21">
        <v>384.02</v>
      </c>
      <c r="E69" s="10">
        <f t="shared" si="6"/>
        <v>57</v>
      </c>
      <c r="F69" s="23">
        <f t="shared" si="7"/>
        <v>76.462189078277859</v>
      </c>
      <c r="G69" s="23">
        <f t="shared" si="8"/>
        <v>11.888209636877846</v>
      </c>
    </row>
    <row r="70" spans="1:7" x14ac:dyDescent="0.25">
      <c r="A70" s="1">
        <v>2008</v>
      </c>
      <c r="B70" s="2">
        <v>182.288640880814</v>
      </c>
      <c r="C70" s="2">
        <v>-113.888841886268</v>
      </c>
      <c r="D70" s="21">
        <v>385.83</v>
      </c>
      <c r="E70" s="10">
        <f t="shared" si="6"/>
        <v>58</v>
      </c>
      <c r="F70" s="23">
        <f t="shared" si="7"/>
        <v>76.345082390038442</v>
      </c>
      <c r="G70" s="23">
        <f t="shared" si="8"/>
        <v>11.771102948638429</v>
      </c>
    </row>
    <row r="71" spans="1:7" x14ac:dyDescent="0.25">
      <c r="A71" s="1">
        <v>2009</v>
      </c>
      <c r="B71" s="2">
        <v>180.487875808106</v>
      </c>
      <c r="C71" s="2">
        <v>-116.054125750572</v>
      </c>
      <c r="D71" s="21">
        <v>387.64</v>
      </c>
      <c r="E71" s="10">
        <f t="shared" si="6"/>
        <v>59</v>
      </c>
      <c r="F71" s="23">
        <f t="shared" si="7"/>
        <v>76.22879982325459</v>
      </c>
      <c r="G71" s="23">
        <f t="shared" si="8"/>
        <v>11.654820381854577</v>
      </c>
    </row>
    <row r="72" spans="1:7" x14ac:dyDescent="0.25">
      <c r="A72" s="1">
        <v>2010</v>
      </c>
      <c r="B72" s="2">
        <v>178.71131411656</v>
      </c>
      <c r="C72" s="2">
        <v>-117.991975421386</v>
      </c>
      <c r="D72" s="21">
        <v>390.1</v>
      </c>
      <c r="E72" s="10">
        <f t="shared" si="6"/>
        <v>60</v>
      </c>
      <c r="F72" s="23">
        <f t="shared" si="7"/>
        <v>76.114080165108334</v>
      </c>
      <c r="G72" s="23">
        <f t="shared" si="8"/>
        <v>11.540100723708321</v>
      </c>
    </row>
    <row r="73" spans="1:7" x14ac:dyDescent="0.25">
      <c r="A73" s="1">
        <v>2011</v>
      </c>
      <c r="B73" s="2">
        <v>176.964693728204</v>
      </c>
      <c r="C73" s="2">
        <v>-120.08930957574501</v>
      </c>
      <c r="D73" s="21">
        <v>391.85</v>
      </c>
      <c r="E73" s="10">
        <f t="shared" si="6"/>
        <v>61</v>
      </c>
      <c r="F73" s="23">
        <f t="shared" si="7"/>
        <v>76.001293936058701</v>
      </c>
      <c r="G73" s="23">
        <f t="shared" si="8"/>
        <v>11.427314494658688</v>
      </c>
    </row>
    <row r="74" spans="1:7" x14ac:dyDescent="0.25">
      <c r="A74" s="1">
        <v>2012</v>
      </c>
      <c r="B74" s="2">
        <v>175.25213109663301</v>
      </c>
      <c r="C74" s="2">
        <v>-122.28221280129701</v>
      </c>
      <c r="D74" s="21">
        <v>394.06</v>
      </c>
      <c r="E74" s="10">
        <f t="shared" si="6"/>
        <v>62</v>
      </c>
      <c r="F74" s="23">
        <f t="shared" si="7"/>
        <v>75.890706951895524</v>
      </c>
      <c r="G74" s="23">
        <f t="shared" si="8"/>
        <v>11.316727510495511</v>
      </c>
    </row>
    <row r="75" spans="1:7" x14ac:dyDescent="0.25">
      <c r="A75" s="1">
        <v>2013</v>
      </c>
      <c r="B75" s="2">
        <v>173.57510299243</v>
      </c>
      <c r="C75" s="2">
        <v>-124.45050919898701</v>
      </c>
      <c r="D75" s="21">
        <v>396.74</v>
      </c>
      <c r="E75" s="10">
        <f t="shared" si="6"/>
        <v>63</v>
      </c>
      <c r="F75" s="23">
        <f t="shared" si="7"/>
        <v>75.782414573572069</v>
      </c>
      <c r="G75" s="23">
        <f t="shared" si="8"/>
        <v>11.208435132172056</v>
      </c>
    </row>
    <row r="76" spans="1:7" x14ac:dyDescent="0.25">
      <c r="A76" s="1">
        <v>2014</v>
      </c>
      <c r="B76" s="2">
        <v>171.934156572386</v>
      </c>
      <c r="C76" s="2">
        <v>-126.659013042784</v>
      </c>
      <c r="D76" s="21">
        <v>398.81</v>
      </c>
      <c r="E76" s="10">
        <f t="shared" si="6"/>
        <v>64</v>
      </c>
      <c r="F76" s="23">
        <f t="shared" si="7"/>
        <v>75.676452133179694</v>
      </c>
      <c r="G76" s="23">
        <f t="shared" si="8"/>
        <v>11.102472691779681</v>
      </c>
    </row>
    <row r="77" spans="1:7" x14ac:dyDescent="0.25">
      <c r="A77" s="1">
        <v>2015</v>
      </c>
      <c r="B77" s="2">
        <v>169.98365295881001</v>
      </c>
      <c r="C77" s="2">
        <v>-128.77947383390301</v>
      </c>
      <c r="D77" s="21">
        <v>401.01</v>
      </c>
      <c r="E77" s="10">
        <f t="shared" si="6"/>
        <v>65</v>
      </c>
      <c r="F77" s="23">
        <f t="shared" si="7"/>
        <v>75.550500352936268</v>
      </c>
      <c r="G77" s="23">
        <f t="shared" si="8"/>
        <v>10.976520911536255</v>
      </c>
    </row>
    <row r="78" spans="1:7" x14ac:dyDescent="0.25">
      <c r="D78" s="21">
        <v>404.41</v>
      </c>
    </row>
    <row r="81" spans="1:5" x14ac:dyDescent="0.25">
      <c r="A81" s="55" t="s">
        <v>43</v>
      </c>
      <c r="B81" s="55"/>
      <c r="C81" s="71">
        <v>46281</v>
      </c>
    </row>
    <row r="82" spans="1:5" x14ac:dyDescent="0.25">
      <c r="A82" s="55" t="s">
        <v>44</v>
      </c>
      <c r="B82" s="55"/>
      <c r="C82" s="48" t="s">
        <v>45</v>
      </c>
      <c r="D82" s="48"/>
      <c r="E82" s="48"/>
    </row>
  </sheetData>
  <mergeCells count="21">
    <mergeCell ref="I1:T1"/>
    <mergeCell ref="A81:B81"/>
    <mergeCell ref="A82:B82"/>
    <mergeCell ref="C82:E82"/>
    <mergeCell ref="I60:J60"/>
    <mergeCell ref="M60:O60"/>
    <mergeCell ref="I57:V59"/>
    <mergeCell ref="I15:N16"/>
    <mergeCell ref="S3:T3"/>
    <mergeCell ref="P3:Q3"/>
    <mergeCell ref="N20:Q21"/>
    <mergeCell ref="K52:V53"/>
    <mergeCell ref="K10:L10"/>
    <mergeCell ref="K9:L9"/>
    <mergeCell ref="I4:N6"/>
    <mergeCell ref="I55:J55"/>
    <mergeCell ref="K55:O55"/>
    <mergeCell ref="I50:J50"/>
    <mergeCell ref="I52:J52"/>
    <mergeCell ref="I19:J19"/>
    <mergeCell ref="K50:V50"/>
  </mergeCells>
  <hyperlinks>
    <hyperlink ref="K50" r:id="rId1" xr:uid="{987A7FCA-79CA-4FAA-8A66-F0CB9796D20F}"/>
    <hyperlink ref="K55" r:id="rId2" xr:uid="{85187783-8A9E-4C75-9EF2-8902E5AAF922}"/>
    <hyperlink ref="C82" r:id="rId3" xr:uid="{46C85525-8947-46B2-87B5-5BC9A27FA815}"/>
  </hyperlinks>
  <pageMargins left="0.7" right="0.7" top="0.75" bottom="0.75" header="0.3" footer="0.3"/>
  <pageSetup orientation="portrait" r:id="rId4"/>
  <ignoredErrors>
    <ignoredError sqref="K18" formulaRange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baseline</vt:lpstr>
      <vt:lpstr>CO2in1950</vt:lpstr>
      <vt:lpstr>Modern</vt:lpstr>
      <vt:lpstr>molC_per_ppmv</vt:lpstr>
      <vt:lpstr>MtC_per_ppmv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Semi-log plot of "bomb spike" Δ14C, showing the approx. 20 year lifetime</dc:title>
  <dc:creator>Graven, Heather</dc:creator>
  <cp:lastModifiedBy>Dave Burton</cp:lastModifiedBy>
  <dcterms:created xsi:type="dcterms:W3CDTF">2024-04-15T11:01:58Z</dcterms:created>
  <dcterms:modified xsi:type="dcterms:W3CDTF">2026-09-16T12:51:04Z</dcterms:modified>
</cp:coreProperties>
</file>